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Sommaire" sheetId="1" state="visible" r:id="rId3"/>
    <sheet name="Engagés" sheetId="2" state="visible" r:id="rId4"/>
    <sheet name="PouleA" sheetId="3" state="visible" r:id="rId5"/>
    <sheet name="PouleB" sheetId="4" state="visible" r:id="rId6"/>
    <sheet name="PouleC" sheetId="5" state="visible" r:id="rId7"/>
    <sheet name="PouleD" sheetId="6" state="visible" r:id="rId8"/>
    <sheet name="TED" sheetId="7" state="visible" r:id="rId9"/>
    <sheet name="Résultats" sheetId="8" state="visible" r:id="rId10"/>
    <sheet name="F_Vierges" sheetId="9" state="visible" r:id="rId11"/>
    <sheet name="F_Parties_A" sheetId="10" state="visible" r:id="rId12"/>
    <sheet name="F_Parties_B" sheetId="11" state="visible" r:id="rId13"/>
    <sheet name="F_Parties_C" sheetId="12" state="visible" r:id="rId14"/>
    <sheet name="F_Parties_D" sheetId="13" state="visible" r:id="rId15"/>
  </sheets>
  <externalReferences>
    <externalReference r:id="rId16"/>
  </externalReferences>
  <definedNames>
    <definedName function="false" hidden="false" localSheetId="9" name="_xlnm.Print_Area" vbProcedure="false">F_Parties_A!$A$1:$R$58</definedName>
    <definedName function="false" hidden="false" localSheetId="8" name="_xlnm.Print_Area" vbProcedure="false">F_Vierges!$A$1:$R$58</definedName>
    <definedName function="false" hidden="false" localSheetId="2" name="_xlnm.Print_Area" vbProcedure="false">PouleA!$A$1:$M$28</definedName>
    <definedName function="false" hidden="false" localSheetId="3" name="_xlnm.Print_Area" vbProcedure="false">PouleB!$A$1:$M$28</definedName>
    <definedName function="false" hidden="false" localSheetId="4" name="_xlnm.Print_Area" vbProcedure="false">PouleC!$A$1:$M$28</definedName>
    <definedName function="false" hidden="false" localSheetId="5" name="_xlnm.Print_Area" vbProcedure="false">PouleD!$A$1:$M$28</definedName>
    <definedName function="false" hidden="false" localSheetId="6" name="_xlnm.Print_Area" vbProcedure="false">TED!$A$1:$AI$89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<sst xmlns="http://schemas.openxmlformats.org/spreadsheetml/2006/main" count="670" uniqueCount="157">
  <si>
    <t xml:space="preserve">Notice à lire pour utilisation du fichier </t>
  </si>
  <si>
    <t xml:space="preserve">Tout d'abord, merci de prendre en charge ce tour de CF.</t>
  </si>
  <si>
    <t xml:space="preserve">Pensez à tester ce fichier avant la compétition en vous créant une copie.</t>
  </si>
  <si>
    <t xml:space="preserve">Conseils d'utilisation :</t>
  </si>
  <si>
    <t xml:space="preserve">Pour utiliser le bouton "IMPRIMER", il faut activer les macros. Par contre, il ne fonctionne pas avec Open Office</t>
  </si>
  <si>
    <t xml:space="preserve">1 / Onglet " Engagés "</t>
  </si>
  <si>
    <t xml:space="preserve">=&gt; Imprimer un exemplaire pour faire le pointage des joueurs</t>
  </si>
  <si>
    <t xml:space="preserve">=&gt; Placer les joueurs en indiquant la poule (A, B…) colonne "Poule" et sa position (1, 2 …) colonne "Position"</t>
  </si>
  <si>
    <t xml:space="preserve">=&gt; Si un joueur est absent ou WO, renseigner la case "Absent / WO" en face de son nom.</t>
  </si>
  <si>
    <t xml:space="preserve">=&gt; Sélectionner le nombre de manches gagnantes</t>
  </si>
  <si>
    <t xml:space="preserve">2 / Onglets " Poules "</t>
  </si>
  <si>
    <t xml:space="preserve">=&gt; Imprimer un exemplaire car les joueurs et accompagnateurs aiment voir les poules</t>
  </si>
  <si>
    <t xml:space="preserve">=&gt; Cases jaunes " Manches " : </t>
  </si>
  <si>
    <t xml:space="preserve">- à vous de compléter les scores. Pensez à mettre un " - " pour la victoire du joueur de droite 
- le cas d'un abandon en cours de partie est également géré en indiquant " wo" ou "-wo" sur le set correspondant
- sous Excel, devant le "-" penser à mettre un apostrophe (touche du "4")</t>
  </si>
  <si>
    <t xml:space="preserve">=&gt; Cases bleues " Classement de 1 à 4 " : </t>
  </si>
  <si>
    <t xml:space="preserve">- elles se remplissent automatiquement</t>
  </si>
  <si>
    <t xml:space="preserve">- si le mot "âge" apparait, le départage est impossible, à vous de mettre le classement en fonction de l'âge des joueurs</t>
  </si>
  <si>
    <t xml:space="preserve">=&gt; Cases oranges / rouges " Classement de poules " : </t>
  </si>
  <si>
    <t xml:space="preserve">3 / Onglet " Fiches de parties  "</t>
  </si>
  <si>
    <t xml:space="preserve">=&gt; Imprimer les fiches de parties des poules. Elles sont déjà remplies.</t>
  </si>
  <si>
    <t xml:space="preserve">4 / Onglets " TED "</t>
  </si>
  <si>
    <t xml:space="preserve">=&gt; Les cases grises se remplissent automatiquement</t>
  </si>
  <si>
    <t xml:space="preserve">=&gt; Vous n'avez que les cases bleues à remplir avec un " v " pour le joueur vainqueur et un " d " pour le joueur perdant</t>
  </si>
  <si>
    <t xml:space="preserve">5 / Onglet " Fiches de parties vierges "</t>
  </si>
  <si>
    <t xml:space="preserve">=&gt; Imprimer les fiches de parties dont vous avez besoin.</t>
  </si>
  <si>
    <t xml:space="preserve">6 / Onglet " Résultats "</t>
  </si>
  <si>
    <t xml:space="preserve">=&gt; Mise à jour automatique</t>
  </si>
  <si>
    <t xml:space="preserve">FEDERATION FRANCAISE</t>
  </si>
  <si>
    <t xml:space="preserve">DE TENNIS DE TABLE</t>
  </si>
  <si>
    <t xml:space="preserve">TOURNOI CHANDELEUR</t>
  </si>
  <si>
    <t xml:space="preserve">Le Relecq Kerhuon  - 5 rue Jean Zay</t>
  </si>
  <si>
    <t xml:space="preserve">Tableau A</t>
  </si>
  <si>
    <r>
      <rPr>
        <sz val="11"/>
        <rFont val="Arial"/>
        <family val="2"/>
        <charset val="1"/>
      </rPr>
      <t xml:space="preserve">Le pointage des concurrents s'effectuera à</t>
    </r>
    <r>
      <rPr>
        <b val="true"/>
        <sz val="11"/>
        <rFont val="Arial"/>
        <family val="2"/>
        <charset val="1"/>
      </rPr>
      <t xml:space="preserve"> </t>
    </r>
  </si>
  <si>
    <t xml:space="preserve">09 h 00</t>
  </si>
  <si>
    <t xml:space="preserve">Le début des rencontres est prévu à</t>
  </si>
  <si>
    <t xml:space="preserve">09 h 30</t>
  </si>
  <si>
    <t xml:space="preserve">Les rencontres se joueront sans interruption.</t>
  </si>
  <si>
    <r>
      <rPr>
        <sz val="11"/>
        <rFont val="Arial"/>
        <family val="2"/>
        <charset val="1"/>
      </rPr>
      <t xml:space="preserve">Tout joueur se présentant une </t>
    </r>
    <r>
      <rPr>
        <b val="true"/>
        <sz val="11"/>
        <rFont val="Arial"/>
        <family val="2"/>
        <charset val="1"/>
      </rPr>
      <t xml:space="preserve">demi-heure</t>
    </r>
    <r>
      <rPr>
        <sz val="11"/>
        <rFont val="Arial"/>
        <family val="2"/>
        <charset val="1"/>
      </rPr>
      <t xml:space="preserve"> après l'appel sera déclaré forfait.</t>
    </r>
  </si>
  <si>
    <t xml:space="preserve">Nb de manches gagnantes →</t>
  </si>
  <si>
    <t xml:space="preserve">No</t>
  </si>
  <si>
    <t xml:space="preserve">Noms Prénoms</t>
  </si>
  <si>
    <t xml:space="preserve">Pts Lic.</t>
  </si>
  <si>
    <t xml:space="preserve">Association</t>
  </si>
  <si>
    <t xml:space="preserve">No dossard</t>
  </si>
  <si>
    <t xml:space="preserve">Licence</t>
  </si>
  <si>
    <t xml:space="preserve">Absent
/ WO</t>
  </si>
  <si>
    <t xml:space="preserve">Poule</t>
  </si>
  <si>
    <t xml:space="preserve">Position</t>
  </si>
  <si>
    <t xml:space="preserve">Joueurs
placés</t>
  </si>
  <si>
    <t xml:space="preserve">ABS</t>
  </si>
  <si>
    <t xml:space="preserve">WO</t>
  </si>
  <si>
    <t xml:space="preserve">A</t>
  </si>
  <si>
    <t xml:space="preserve">B</t>
  </si>
  <si>
    <t xml:space="preserve">C</t>
  </si>
  <si>
    <t xml:space="preserve">D</t>
  </si>
  <si>
    <t xml:space="preserve">Ligue :  </t>
  </si>
  <si>
    <t xml:space="preserve">Comité : </t>
  </si>
  <si>
    <t xml:space="preserve">Tableau :</t>
  </si>
  <si>
    <t xml:space="preserve">Lieu :</t>
  </si>
  <si>
    <t xml:space="preserve">Poule :</t>
  </si>
  <si>
    <t xml:space="preserve">Date : </t>
  </si>
  <si>
    <t xml:space="preserve">Table :</t>
  </si>
  <si>
    <t xml:space="preserve">Nom  -  Prénom</t>
  </si>
  <si>
    <t xml:space="preserve">C l u b</t>
  </si>
  <si>
    <t xml:space="preserve">Points</t>
  </si>
  <si>
    <t xml:space="preserve">Rang</t>
  </si>
  <si>
    <t xml:space="preserve">POINTS</t>
  </si>
  <si>
    <t xml:space="preserve">MANCHES</t>
  </si>
  <si>
    <t xml:space="preserve">J1</t>
  </si>
  <si>
    <t xml:space="preserve">J2</t>
  </si>
  <si>
    <t xml:space="preserve">J3</t>
  </si>
  <si>
    <t xml:space="preserve">Contre</t>
  </si>
  <si>
    <t xml:space="preserve">SCORES</t>
  </si>
  <si>
    <t xml:space="preserve">Partie
Terminée</t>
  </si>
  <si>
    <t xml:space="preserve">Contrôle
Égalité </t>
  </si>
  <si>
    <t xml:space="preserve">Forfait</t>
  </si>
  <si>
    <t xml:space="preserve">V</t>
  </si>
  <si>
    <t xml:space="preserve">1  contre  3</t>
  </si>
  <si>
    <t xml:space="preserve">1-3</t>
  </si>
  <si>
    <t xml:space="preserve">2  contre  3</t>
  </si>
  <si>
    <t xml:space="preserve">2-3</t>
  </si>
  <si>
    <t xml:space="preserve">1  contre  2</t>
  </si>
  <si>
    <t xml:space="preserve">1-2</t>
  </si>
  <si>
    <t xml:space="preserve">Total Victoire</t>
  </si>
  <si>
    <t xml:space="preserve">     Nom et Signature du Juge-Arbitre :</t>
  </si>
  <si>
    <t xml:space="preserve">Classement</t>
  </si>
  <si>
    <t xml:space="preserve">Classement (inv.)
Points</t>
  </si>
  <si>
    <t xml:space="preserve">Classement (inv.)
Manches</t>
  </si>
  <si>
    <t xml:space="preserve">Classement 
Final</t>
  </si>
  <si>
    <t xml:space="preserve">CLASSEMENT
(automatique)</t>
  </si>
  <si>
    <t xml:space="preserve">1er      </t>
  </si>
  <si>
    <t xml:space="preserve">2ème  </t>
  </si>
  <si>
    <t xml:space="preserve">3ème  </t>
  </si>
  <si>
    <t xml:space="preserve">v</t>
  </si>
  <si>
    <t xml:space="preserve">Places 9 à 10</t>
  </si>
  <si>
    <t xml:space="preserve">Places 9 à 12</t>
  </si>
  <si>
    <t xml:space="preserve">1/8 Finale</t>
  </si>
  <si>
    <t xml:space="preserve">1/4 Finale</t>
  </si>
  <si>
    <t xml:space="preserve">1/2 Finale</t>
  </si>
  <si>
    <t xml:space="preserve">Finale</t>
  </si>
  <si>
    <t xml:space="preserve">d</t>
  </si>
  <si>
    <t xml:space="preserve">3P4</t>
  </si>
  <si>
    <t xml:space="preserve">1P1</t>
  </si>
  <si>
    <t xml:space="preserve">2P2</t>
  </si>
  <si>
    <t xml:space="preserve">j</t>
  </si>
  <si>
    <t xml:space="preserve">a1</t>
  </si>
  <si>
    <t xml:space="preserve">Table n° </t>
  </si>
  <si>
    <t xml:space="preserve">a</t>
  </si>
  <si>
    <t xml:space="preserve">b1</t>
  </si>
  <si>
    <t xml:space="preserve">b</t>
  </si>
  <si>
    <t xml:space="preserve">3P1</t>
  </si>
  <si>
    <t xml:space="preserve">1P4</t>
  </si>
  <si>
    <t xml:space="preserve">2P3</t>
  </si>
  <si>
    <t xml:space="preserve">k</t>
  </si>
  <si>
    <t xml:space="preserve">3P2</t>
  </si>
  <si>
    <t xml:space="preserve">1P3</t>
  </si>
  <si>
    <t xml:space="preserve">2P4</t>
  </si>
  <si>
    <t xml:space="preserve">m</t>
  </si>
  <si>
    <t xml:space="preserve">c1</t>
  </si>
  <si>
    <t xml:space="preserve">c</t>
  </si>
  <si>
    <t xml:space="preserve">d1</t>
  </si>
  <si>
    <t xml:space="preserve">3P3</t>
  </si>
  <si>
    <t xml:space="preserve">n</t>
  </si>
  <si>
    <t xml:space="preserve">2P1</t>
  </si>
  <si>
    <t xml:space="preserve">1P2</t>
  </si>
  <si>
    <t xml:space="preserve">Places 3 à 4</t>
  </si>
  <si>
    <t xml:space="preserve">Perdant a/b</t>
  </si>
  <si>
    <t xml:space="preserve">Perdant c/d</t>
  </si>
  <si>
    <t xml:space="preserve">Places 11 à 12</t>
  </si>
  <si>
    <t xml:space="preserve">Places 5 à 8</t>
  </si>
  <si>
    <t xml:space="preserve">Places 5 et 6</t>
  </si>
  <si>
    <t xml:space="preserve">Perdant de a1/b1</t>
  </si>
  <si>
    <t xml:space="preserve">Perdant 1P1/j</t>
  </si>
  <si>
    <t xml:space="preserve">e</t>
  </si>
  <si>
    <t xml:space="preserve">Perdant de c1/d1</t>
  </si>
  <si>
    <t xml:space="preserve">Perdant 1P4/k</t>
  </si>
  <si>
    <t xml:space="preserve">f</t>
  </si>
  <si>
    <t xml:space="preserve">Perdant 1P3/m</t>
  </si>
  <si>
    <t xml:space="preserve">g</t>
  </si>
  <si>
    <t xml:space="preserve">Perdant o/1P2</t>
  </si>
  <si>
    <t xml:space="preserve">h</t>
  </si>
  <si>
    <t xml:space="preserve">Places 7 et 8</t>
  </si>
  <si>
    <t xml:space="preserve">Perdant e/f</t>
  </si>
  <si>
    <t xml:space="preserve">Perdant g/h</t>
  </si>
  <si>
    <t xml:space="preserve">Résultats</t>
  </si>
  <si>
    <t xml:space="preserve">N° dossard</t>
  </si>
  <si>
    <t xml:space="preserve">Heure :</t>
  </si>
  <si>
    <t xml:space="preserve">Arbitre : </t>
  </si>
  <si>
    <t xml:space="preserve">PARTIE</t>
  </si>
  <si>
    <t xml:space="preserve">Premier service : GAUCHE - DROITE</t>
  </si>
  <si>
    <t xml:space="preserve">contre</t>
  </si>
  <si>
    <t xml:space="preserve">CARTONS</t>
  </si>
  <si>
    <t xml:space="preserve">J</t>
  </si>
  <si>
    <t xml:space="preserve">J+R 1</t>
  </si>
  <si>
    <t xml:space="preserve">J+R 2</t>
  </si>
  <si>
    <t xml:space="preserve">Signature de l' Arbitre :</t>
  </si>
  <si>
    <t xml:space="preserve">Sitôt la partie terminée ; rapporter cette fiche à la table du Juge Arbitre;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</si>
</sst>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dddd&quot;, &quot;d\ mmmm\ yyyy"/>
    <numFmt numFmtId="166" formatCode="[$-40C]d\ mmmm\ yyyy;@"/>
    <numFmt numFmtId="167" formatCode="d/m/yyyy"/>
    <numFmt numFmtId="168" formatCode="dd/mm/yy"/>
    <numFmt numFmtId="169" formatCode="00"/>
    <numFmt numFmtId="170" formatCode="&quot;VRAI&quot;;&quot;VRAI&quot;;&quot;FAUX&quot;"/>
    <numFmt numFmtId="171" formatCode="0"/>
    <numFmt numFmtId="172" formatCode="#"/>
  </numFmts>
  <fonts count="4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MS Sans Serif"/>
      <family val="2"/>
      <charset val="1"/>
    </font>
    <font>
      <sz val="10"/>
      <name val="Times New Roman"/>
      <family val="1"/>
      <charset val="1"/>
    </font>
    <font>
      <b val="true"/>
      <sz val="18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i val="true"/>
      <u val="singl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b val="true"/>
      <sz val="14"/>
      <name val="Times New Roman"/>
      <family val="1"/>
      <charset val="1"/>
    </font>
    <font>
      <sz val="8"/>
      <name val="Times New Roman"/>
      <family val="1"/>
      <charset val="1"/>
    </font>
    <font>
      <b val="true"/>
      <i val="true"/>
      <u val="single"/>
      <sz val="14"/>
      <name val="Times New Roman"/>
      <family val="1"/>
      <charset val="1"/>
    </font>
    <font>
      <b val="true"/>
      <sz val="8"/>
      <name val="Times New Roman"/>
      <family val="1"/>
      <charset val="1"/>
    </font>
    <font>
      <b val="true"/>
      <u val="single"/>
      <sz val="8"/>
      <name val="Times New Roman"/>
      <family val="1"/>
      <charset val="1"/>
    </font>
    <font>
      <b val="true"/>
      <sz val="20"/>
      <name val="Times New Roman"/>
      <family val="1"/>
      <charset val="1"/>
    </font>
    <font>
      <b val="true"/>
      <i val="true"/>
      <sz val="16"/>
      <name val="Times New Roman"/>
      <family val="1"/>
      <charset val="1"/>
    </font>
    <font>
      <b val="true"/>
      <sz val="14"/>
      <color rgb="FF0000FF"/>
      <name val="Times New Roman"/>
      <family val="1"/>
      <charset val="1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22"/>
      <name val="Arial"/>
      <family val="2"/>
      <charset val="1"/>
    </font>
    <font>
      <sz val="12"/>
      <name val="Times New Roman"/>
      <family val="1"/>
      <charset val="1"/>
    </font>
    <font>
      <sz val="14"/>
      <name val="Times New Roman"/>
      <family val="1"/>
      <charset val="1"/>
    </font>
    <font>
      <b val="true"/>
      <sz val="11"/>
      <name val="Times New Roman"/>
      <family val="1"/>
      <charset val="1"/>
    </font>
    <font>
      <sz val="9"/>
      <name val="Arial"/>
      <family val="2"/>
      <charset val="1"/>
    </font>
    <font>
      <i val="true"/>
      <sz val="11"/>
      <color rgb="FFFF0000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E0FFFF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  <font>
      <b val="true"/>
      <sz val="6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2"/>
      <name val="Times New Roman"/>
      <family val="1"/>
      <charset val="1"/>
    </font>
    <font>
      <b val="true"/>
      <sz val="10"/>
      <name val="Times New Roman"/>
      <family val="1"/>
      <charset val="1"/>
    </font>
    <font>
      <b val="true"/>
      <i val="true"/>
      <sz val="8"/>
      <name val="Times New Roman"/>
      <family val="1"/>
      <charset val="1"/>
    </font>
    <font>
      <sz val="10"/>
      <color rgb="FFFFFFFF"/>
      <name val="Times New Roman"/>
      <family val="1"/>
      <charset val="1"/>
    </font>
    <font>
      <i val="true"/>
      <sz val="1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2"/>
      <name val="Arial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rgb="FFFAC090"/>
        <bgColor rgb="FFFFE471"/>
      </patternFill>
    </fill>
    <fill>
      <patternFill patternType="solid">
        <fgColor rgb="FF969696"/>
        <bgColor rgb="FFA6A6A6"/>
      </patternFill>
    </fill>
    <fill>
      <patternFill patternType="solid">
        <fgColor theme="0" tint="-0.35"/>
        <bgColor rgb="FFB2B2B2"/>
      </patternFill>
    </fill>
    <fill>
      <patternFill patternType="solid">
        <fgColor rgb="FFFFC000"/>
        <bgColor rgb="FFFFCC00"/>
      </patternFill>
    </fill>
    <fill>
      <patternFill patternType="solid">
        <fgColor rgb="FF00B050"/>
        <bgColor rgb="FF008080"/>
      </patternFill>
    </fill>
    <fill>
      <patternFill patternType="solid">
        <fgColor rgb="FFFFE471"/>
        <bgColor rgb="FFFFFF66"/>
      </patternFill>
    </fill>
    <fill>
      <patternFill patternType="solid">
        <fgColor rgb="FF92D050"/>
        <bgColor rgb="FF99CC00"/>
      </patternFill>
    </fill>
    <fill>
      <patternFill patternType="solid">
        <fgColor rgb="FFFFFFFF"/>
        <bgColor rgb="FFE0FFFF"/>
      </patternFill>
    </fill>
    <fill>
      <patternFill patternType="solid">
        <fgColor rgb="FFC0C0C0"/>
        <bgColor rgb="FFB2B2B2"/>
      </patternFill>
    </fill>
    <fill>
      <patternFill patternType="solid">
        <fgColor rgb="FF010000"/>
        <bgColor rgb="FF000000"/>
      </patternFill>
    </fill>
    <fill>
      <patternFill patternType="solid">
        <fgColor rgb="FFFF99CC"/>
        <bgColor rgb="FFFAC090"/>
      </patternFill>
    </fill>
    <fill>
      <patternFill patternType="solid">
        <fgColor rgb="FFB2B2B2"/>
        <bgColor rgb="FFA6A6A6"/>
      </patternFill>
    </fill>
    <fill>
      <patternFill patternType="solid">
        <fgColor rgb="FFFFFF66"/>
        <bgColor rgb="FFFFE471"/>
      </patternFill>
    </fill>
    <fill>
      <patternFill patternType="solid">
        <fgColor rgb="FF99FFFF"/>
        <bgColor rgb="FFC6D9F1"/>
      </patternFill>
    </fill>
    <fill>
      <patternFill patternType="solid">
        <fgColor rgb="FF99FF33"/>
        <bgColor rgb="FF92D050"/>
      </patternFill>
    </fill>
    <fill>
      <patternFill patternType="solid">
        <fgColor rgb="FFFF3300"/>
        <bgColor rgb="FFFF0000"/>
      </patternFill>
    </fill>
    <fill>
      <patternFill patternType="solid">
        <fgColor rgb="FFD9D9D9"/>
        <bgColor rgb="FFD3D3D3"/>
      </patternFill>
    </fill>
    <fill>
      <patternFill patternType="solid">
        <fgColor rgb="FFFFFF00"/>
        <bgColor rgb="FFFFFF66"/>
      </patternFill>
    </fill>
    <fill>
      <patternFill patternType="solid">
        <fgColor rgb="FF8EB4E3"/>
        <bgColor rgb="FFB2B2B2"/>
      </patternFill>
    </fill>
    <fill>
      <patternFill patternType="solid">
        <fgColor rgb="FFD3D3D3"/>
        <bgColor rgb="FFD9D9D9"/>
      </patternFill>
    </fill>
    <fill>
      <patternFill patternType="solid">
        <fgColor rgb="FFC6D9F1"/>
        <bgColor rgb="FFD3D3D3"/>
      </patternFill>
    </fill>
    <fill>
      <patternFill patternType="solid">
        <fgColor rgb="FFA823D4"/>
        <bgColor rgb="FF993366"/>
      </patternFill>
    </fill>
    <fill>
      <patternFill patternType="solid">
        <fgColor rgb="FFFFCC00"/>
        <bgColor rgb="FFFFC000"/>
      </patternFill>
    </fill>
    <fill>
      <patternFill patternType="solid">
        <fgColor rgb="FF99CC00"/>
        <bgColor rgb="FF92D050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double"/>
      <right style="double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double"/>
      <right style="double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dashed"/>
      <right style="dashed"/>
      <top style="thin"/>
      <bottom style="dashed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dashDotDot"/>
      <top/>
      <bottom/>
      <diagonal/>
    </border>
    <border diagonalUp="false" diagonalDown="false">
      <left style="dashDotDot"/>
      <right/>
      <top/>
      <bottom/>
      <diagonal/>
    </border>
    <border diagonalUp="false" diagonalDown="false">
      <left/>
      <right/>
      <top/>
      <bottom style="dashDotDot"/>
      <diagonal/>
    </border>
    <border diagonalUp="false" diagonalDown="false">
      <left/>
      <right/>
      <top style="dashDotDot"/>
      <bottom/>
      <diagonal/>
    </border>
    <border diagonalUp="false" diagonalDown="false">
      <left/>
      <right style="dashDotDot"/>
      <top/>
      <bottom style="dashDotDot"/>
      <diagonal/>
    </border>
    <border diagonalUp="false" diagonalDown="false">
      <left/>
      <right style="thin"/>
      <top/>
      <bottom style="dashDotDot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dotted"/>
      <top/>
      <bottom/>
      <diagonal/>
    </border>
    <border diagonalUp="false" diagonalDown="false">
      <left style="dotted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/>
      <bottom style="dotted"/>
      <diagonal/>
    </border>
    <border diagonalUp="false" diagonalDown="false">
      <left/>
      <right style="dotted"/>
      <top/>
      <bottom style="dotted"/>
      <diagonal/>
    </border>
    <border diagonalUp="false" diagonalDown="false">
      <left style="dotted"/>
      <right/>
      <top/>
      <bottom style="dotted"/>
      <diagonal/>
    </border>
    <border diagonalUp="false" diagonalDown="false">
      <left/>
      <right/>
      <top style="dotted"/>
      <bottom style="thin"/>
      <diagonal/>
    </border>
    <border diagonalUp="false" diagonalDown="false">
      <left/>
      <right style="dotted"/>
      <top style="dotted"/>
      <bottom/>
      <diagonal/>
    </border>
    <border diagonalUp="false" diagonalDown="false">
      <left style="dotted"/>
      <right/>
      <top style="dotted"/>
      <bottom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21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21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21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0" xfId="21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21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21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0" xfId="21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7" fillId="0" borderId="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19" fillId="4" borderId="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9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9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0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9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4" fillId="9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4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9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9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2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1" fillId="9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21" fillId="9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1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1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9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9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1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11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9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1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1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1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1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1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1" fillId="9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1" fillId="9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7" fillId="15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16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17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9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1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9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32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2" fillId="9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3" fillId="18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19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8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1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8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19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0" fillId="8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0" borderId="2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0" borderId="2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2" borderId="2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3" fillId="19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0" fillId="8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0" fillId="8" borderId="2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4" fillId="23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8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3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1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8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5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5" fillId="0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5" fillId="0" borderId="3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5" fillId="0" borderId="3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8" borderId="2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0" borderId="2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5" fillId="0" borderId="3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8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21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7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1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9" fillId="21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4" borderId="2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39" fillId="25" borderId="2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" xfId="2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0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3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4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8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13" borderId="2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13" borderId="36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24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0" borderId="3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4" fillId="0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13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13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1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5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24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_Engagés B" xfId="21"/>
    <cellStyle name="Normal_POULE B" xfId="22"/>
    <cellStyle name="Normal_POULES34" xfId="23"/>
    <cellStyle name="Normal_SM" xfId="24"/>
    <cellStyle name="Normal_Tableau B" xfId="25"/>
    <cellStyle name="Excel Built-in Normal" xfId="26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92D050"/>
      <rgbColor rgb="FFA6A6A6"/>
      <rgbColor rgb="FFA823D4"/>
      <rgbColor rgb="FFFFE471"/>
      <rgbColor rgb="FFE0FFFF"/>
      <rgbColor rgb="FF660066"/>
      <rgbColor rgb="FFD3D3D3"/>
      <rgbColor rgb="FF0066CC"/>
      <rgbColor rgb="FFC6D9F1"/>
      <rgbColor rgb="FF000080"/>
      <rgbColor rgb="FFFF00FF"/>
      <rgbColor rgb="FF99FF33"/>
      <rgbColor rgb="FF00FFFF"/>
      <rgbColor rgb="FF800080"/>
      <rgbColor rgb="FF800000"/>
      <rgbColor rgb="FF008080"/>
      <rgbColor rgb="FF0000FF"/>
      <rgbColor rgb="FF00CCFF"/>
      <rgbColor rgb="FF99FFFF"/>
      <rgbColor rgb="FFD9D9D9"/>
      <rgbColor rgb="FFFFFF66"/>
      <rgbColor rgb="FF8EB4E3"/>
      <rgbColor rgb="FFFF99CC"/>
      <rgbColor rgb="FFB2B2B2"/>
      <rgbColor rgb="FFFAC090"/>
      <rgbColor rgb="FF3366FF"/>
      <rgbColor rgb="FF33CCCC"/>
      <rgbColor rgb="FF99CC00"/>
      <rgbColor rgb="FFFFCC00"/>
      <rgbColor rgb="FFFFC000"/>
      <rgbColor rgb="FFFF3300"/>
      <rgbColor rgb="FF666699"/>
      <rgbColor rgb="FF969696"/>
      <rgbColor rgb="FF003366"/>
      <rgbColor rgb="FF00B050"/>
      <rgbColor rgb="FF0100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externalLink" Target="externalLinks/externalLink1.xml"/><Relationship Id="rId17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Integral_24_4x6_New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gagés"/>
      <sheetName val="PouleA"/>
      <sheetName val="PouleB"/>
      <sheetName val="PouleC"/>
      <sheetName val="PouleD"/>
      <sheetName val="Tableau"/>
      <sheetName val="Résultats"/>
      <sheetName val="Fiches Partie Vierge"/>
      <sheetName val="PartiesA"/>
      <sheetName val="PartiesB"/>
      <sheetName val="PartiesC"/>
      <sheetName val="PartiesD"/>
      <sheetName val="Feuille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5" activeCellId="0" sqref="B1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5.55"/>
    <col collapsed="false" customWidth="true" hidden="false" outlineLevel="0" max="2" min="2" style="1" width="5.1"/>
    <col collapsed="false" customWidth="true" hidden="false" outlineLevel="0" max="3" min="3" style="1" width="111"/>
  </cols>
  <sheetData>
    <row r="1" customFormat="false" ht="22.05" hidden="false" customHeight="false" outlineLevel="0" collapsed="false">
      <c r="A1" s="2" t="s">
        <v>0</v>
      </c>
      <c r="B1" s="2"/>
      <c r="C1" s="2"/>
    </row>
    <row r="3" customFormat="false" ht="13.8" hidden="false" customHeight="false" outlineLevel="0" collapsed="false">
      <c r="A3" s="3" t="s">
        <v>1</v>
      </c>
      <c r="B3" s="3"/>
      <c r="C3" s="3"/>
    </row>
    <row r="4" customFormat="false" ht="15" hidden="false" customHeight="false" outlineLevel="0" collapsed="false">
      <c r="A4" s="4" t="s">
        <v>2</v>
      </c>
      <c r="B4" s="4"/>
      <c r="C4" s="4"/>
    </row>
    <row r="6" customFormat="false" ht="13.8" hidden="false" customHeight="false" outlineLevel="0" collapsed="false">
      <c r="A6" s="5" t="s">
        <v>3</v>
      </c>
      <c r="B6" s="5"/>
      <c r="C6" s="5"/>
    </row>
    <row r="7" customFormat="false" ht="13.8" hidden="false" customHeight="false" outlineLevel="0" collapsed="false">
      <c r="A7" s="6"/>
    </row>
    <row r="8" customFormat="false" ht="14.4" hidden="false" customHeight="true" outlineLevel="0" collapsed="false">
      <c r="A8" s="7" t="s">
        <v>4</v>
      </c>
      <c r="B8" s="7"/>
      <c r="C8" s="7"/>
    </row>
    <row r="10" customFormat="false" ht="14.4" hidden="false" customHeight="true" outlineLevel="0" collapsed="false">
      <c r="A10" s="7" t="s">
        <v>5</v>
      </c>
      <c r="B10" s="7"/>
      <c r="C10" s="7"/>
    </row>
    <row r="11" customFormat="false" ht="13.8" hidden="false" customHeight="false" outlineLevel="0" collapsed="false">
      <c r="B11" s="3" t="s">
        <v>6</v>
      </c>
      <c r="C11" s="3"/>
    </row>
    <row r="12" customFormat="false" ht="13.8" hidden="false" customHeight="false" outlineLevel="0" collapsed="false">
      <c r="B12" s="3" t="s">
        <v>7</v>
      </c>
      <c r="C12" s="3"/>
    </row>
    <row r="13" customFormat="false" ht="13.8" hidden="false" customHeight="false" outlineLevel="0" collapsed="false">
      <c r="B13" s="3" t="s">
        <v>8</v>
      </c>
      <c r="C13" s="3"/>
    </row>
    <row r="14" customFormat="false" ht="13.8" hidden="false" customHeight="false" outlineLevel="0" collapsed="false">
      <c r="B14" s="3" t="s">
        <v>9</v>
      </c>
      <c r="C14" s="3"/>
    </row>
    <row r="16" customFormat="false" ht="14.4" hidden="false" customHeight="true" outlineLevel="0" collapsed="false">
      <c r="A16" s="7" t="s">
        <v>10</v>
      </c>
      <c r="B16" s="7"/>
      <c r="C16" s="7"/>
    </row>
    <row r="17" customFormat="false" ht="13.8" hidden="false" customHeight="false" outlineLevel="0" collapsed="false">
      <c r="B17" s="3" t="s">
        <v>11</v>
      </c>
      <c r="C17" s="3"/>
    </row>
    <row r="18" customFormat="false" ht="15" hidden="false" customHeight="true" outlineLevel="0" collapsed="false">
      <c r="B18" s="7" t="s">
        <v>12</v>
      </c>
      <c r="C18" s="7"/>
    </row>
    <row r="19" customFormat="false" ht="35.05" hidden="false" customHeight="false" outlineLevel="0" collapsed="false">
      <c r="C19" s="8" t="s">
        <v>13</v>
      </c>
    </row>
    <row r="20" customFormat="false" ht="15" hidden="false" customHeight="true" outlineLevel="0" collapsed="false">
      <c r="B20" s="7" t="s">
        <v>14</v>
      </c>
      <c r="C20" s="7"/>
    </row>
    <row r="21" customFormat="false" ht="13.8" hidden="false" customHeight="false" outlineLevel="0" collapsed="false">
      <c r="C21" s="9" t="s">
        <v>15</v>
      </c>
    </row>
    <row r="22" customFormat="false" ht="13.8" hidden="false" customHeight="false" outlineLevel="0" collapsed="false">
      <c r="C22" s="9" t="s">
        <v>16</v>
      </c>
    </row>
    <row r="23" customFormat="false" ht="14.4" hidden="false" customHeight="true" outlineLevel="0" collapsed="false">
      <c r="B23" s="7" t="s">
        <v>17</v>
      </c>
      <c r="C23" s="7"/>
    </row>
    <row r="24" customFormat="false" ht="13.8" hidden="false" customHeight="false" outlineLevel="0" collapsed="false">
      <c r="A24" s="10"/>
      <c r="C24" s="9" t="s">
        <v>15</v>
      </c>
    </row>
    <row r="25" customFormat="false" ht="12.8" hidden="false" customHeight="false" outlineLevel="0" collapsed="false">
      <c r="A25" s="10"/>
    </row>
    <row r="26" customFormat="false" ht="15" hidden="false" customHeight="true" outlineLevel="0" collapsed="false">
      <c r="A26" s="11" t="s">
        <v>18</v>
      </c>
      <c r="B26" s="11"/>
      <c r="C26" s="11"/>
    </row>
    <row r="27" customFormat="false" ht="14.4" hidden="false" customHeight="true" outlineLevel="0" collapsed="false">
      <c r="B27" s="7" t="s">
        <v>19</v>
      </c>
      <c r="C27" s="7"/>
    </row>
    <row r="29" customFormat="false" ht="13.8" hidden="false" customHeight="false" outlineLevel="0" collapsed="false">
      <c r="A29" s="12" t="s">
        <v>20</v>
      </c>
      <c r="B29" s="12"/>
      <c r="C29" s="12"/>
    </row>
    <row r="30" customFormat="false" ht="13.8" hidden="false" customHeight="false" outlineLevel="0" collapsed="false">
      <c r="B30" s="3" t="s">
        <v>21</v>
      </c>
      <c r="C30" s="3"/>
    </row>
    <row r="31" customFormat="false" ht="37.5" hidden="false" customHeight="true" outlineLevel="0" collapsed="false">
      <c r="B31" s="13" t="s">
        <v>22</v>
      </c>
      <c r="C31" s="13"/>
    </row>
    <row r="33" customFormat="false" ht="14.4" hidden="false" customHeight="true" outlineLevel="0" collapsed="false">
      <c r="A33" s="11" t="s">
        <v>23</v>
      </c>
      <c r="B33" s="11"/>
      <c r="C33" s="11"/>
    </row>
    <row r="34" customFormat="false" ht="14.4" hidden="false" customHeight="true" outlineLevel="0" collapsed="false">
      <c r="B34" s="7" t="s">
        <v>24</v>
      </c>
      <c r="C34" s="7"/>
    </row>
    <row r="36" customFormat="false" ht="13.8" hidden="false" customHeight="false" outlineLevel="0" collapsed="false">
      <c r="A36" s="12" t="s">
        <v>25</v>
      </c>
      <c r="B36" s="12"/>
      <c r="C36" s="12"/>
    </row>
    <row r="37" customFormat="false" ht="13.8" hidden="false" customHeight="false" outlineLevel="0" collapsed="false">
      <c r="B37" s="3" t="s">
        <v>26</v>
      </c>
      <c r="C37" s="3"/>
    </row>
  </sheetData>
  <mergeCells count="24">
    <mergeCell ref="A1:C1"/>
    <mergeCell ref="A3:C3"/>
    <mergeCell ref="A4:C4"/>
    <mergeCell ref="A6:C6"/>
    <mergeCell ref="A8:C8"/>
    <mergeCell ref="A10:C10"/>
    <mergeCell ref="B11:C11"/>
    <mergeCell ref="B12:C12"/>
    <mergeCell ref="B13:C13"/>
    <mergeCell ref="B14:C14"/>
    <mergeCell ref="A16:C16"/>
    <mergeCell ref="B17:C17"/>
    <mergeCell ref="B18:C18"/>
    <mergeCell ref="B20:C20"/>
    <mergeCell ref="B23:C23"/>
    <mergeCell ref="A26:C26"/>
    <mergeCell ref="B27:C27"/>
    <mergeCell ref="A29:C29"/>
    <mergeCell ref="B30:C30"/>
    <mergeCell ref="B31:C31"/>
    <mergeCell ref="A33:C33"/>
    <mergeCell ref="B34:C34"/>
    <mergeCell ref="A36:C36"/>
    <mergeCell ref="B37:C37"/>
  </mergeCells>
  <printOptions headings="false" gridLines="false" gridLinesSet="true" horizontalCentered="false" verticalCentered="false"/>
  <pageMargins left="0.39375" right="0.39375" top="0.63125" bottom="0.63125" header="0.39375" footer="0.39375"/>
  <pageSetup paperSize="9" scale="100" fitToWidth="1" fitToHeight="4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U58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M35" activeCellId="0" sqref="M3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.65"/>
    <col collapsed="false" customWidth="true" hidden="false" outlineLevel="0" max="8" min="2" style="1" width="7.66"/>
    <col collapsed="false" customWidth="true" hidden="false" outlineLevel="0" max="10" min="9" style="1" width="2.55"/>
    <col collapsed="false" customWidth="true" hidden="false" outlineLevel="0" max="18" min="11" style="1" width="7.66"/>
  </cols>
  <sheetData>
    <row r="1" customFormat="false" ht="28.35" hidden="false" customHeight="true" outlineLevel="0" collapsed="false">
      <c r="A1" s="190" t="str">
        <f aca="false">Engagés!$A$4</f>
        <v>TOURNOI CHANDELEUR</v>
      </c>
      <c r="B1" s="190"/>
      <c r="C1" s="190"/>
      <c r="D1" s="190"/>
      <c r="E1" s="190"/>
      <c r="F1" s="190"/>
      <c r="G1" s="190"/>
      <c r="H1" s="190"/>
      <c r="I1" s="191"/>
      <c r="J1" s="192"/>
      <c r="K1" s="190" t="str">
        <f aca="false">Engagés!$A$4</f>
        <v>TOURNOI CHANDELEUR</v>
      </c>
      <c r="L1" s="190"/>
      <c r="M1" s="190"/>
      <c r="N1" s="190"/>
      <c r="O1" s="190"/>
      <c r="P1" s="190"/>
      <c r="Q1" s="190"/>
      <c r="R1" s="190"/>
    </row>
    <row r="2" customFormat="false" ht="17" hidden="false" customHeight="true" outlineLevel="0" collapsed="false">
      <c r="A2" s="193"/>
      <c r="B2" s="194"/>
      <c r="C2" s="194"/>
      <c r="D2" s="195" t="s">
        <v>146</v>
      </c>
      <c r="E2" s="196"/>
      <c r="F2" s="194"/>
      <c r="G2" s="194"/>
      <c r="H2" s="197"/>
      <c r="I2" s="191"/>
      <c r="J2" s="192"/>
      <c r="K2" s="193"/>
      <c r="L2" s="194"/>
      <c r="M2" s="194"/>
      <c r="N2" s="195" t="s">
        <v>146</v>
      </c>
      <c r="O2" s="196"/>
      <c r="P2" s="194"/>
      <c r="Q2" s="194"/>
      <c r="R2" s="197"/>
    </row>
    <row r="3" customFormat="false" ht="28.35" hidden="false" customHeight="true" outlineLevel="0" collapsed="false">
      <c r="A3" s="198"/>
      <c r="B3" s="199" t="n">
        <f aca="false">Engagés!$A$7</f>
        <v>45695</v>
      </c>
      <c r="C3" s="199"/>
      <c r="D3" s="199"/>
      <c r="E3" s="199"/>
      <c r="F3" s="199"/>
      <c r="G3" s="199"/>
      <c r="H3" s="197"/>
      <c r="I3" s="191"/>
      <c r="J3" s="192"/>
      <c r="K3" s="198"/>
      <c r="L3" s="199" t="n">
        <f aca="false">Engagés!$A$7</f>
        <v>45695</v>
      </c>
      <c r="M3" s="199"/>
      <c r="N3" s="199"/>
      <c r="O3" s="199"/>
      <c r="P3" s="199"/>
      <c r="Q3" s="199"/>
      <c r="R3" s="197"/>
    </row>
    <row r="4" customFormat="false" ht="17" hidden="false" customHeight="true" outlineLevel="0" collapsed="false">
      <c r="A4" s="200"/>
      <c r="B4" s="201"/>
      <c r="C4" s="201"/>
      <c r="D4" s="201"/>
      <c r="E4" s="194"/>
      <c r="F4" s="194"/>
      <c r="G4" s="194"/>
      <c r="H4" s="197"/>
      <c r="I4" s="191"/>
      <c r="J4" s="192"/>
      <c r="K4" s="200"/>
      <c r="L4" s="201"/>
      <c r="M4" s="201"/>
      <c r="N4" s="201"/>
      <c r="O4" s="194"/>
      <c r="P4" s="194"/>
      <c r="Q4" s="194"/>
      <c r="R4" s="197"/>
    </row>
    <row r="5" customFormat="false" ht="17" hidden="false" customHeight="true" outlineLevel="0" collapsed="false">
      <c r="A5" s="193"/>
      <c r="B5" s="194" t="s">
        <v>46</v>
      </c>
      <c r="C5" s="202" t="s">
        <v>51</v>
      </c>
      <c r="E5" s="194" t="s">
        <v>61</v>
      </c>
      <c r="F5" s="194"/>
      <c r="G5" s="194"/>
      <c r="H5" s="197"/>
      <c r="I5" s="191"/>
      <c r="J5" s="192"/>
      <c r="K5" s="193"/>
      <c r="L5" s="194" t="s">
        <v>46</v>
      </c>
      <c r="M5" s="202" t="str">
        <f aca="false">C5</f>
        <v>A</v>
      </c>
      <c r="O5" s="194" t="s">
        <v>61</v>
      </c>
      <c r="P5" s="194"/>
      <c r="Q5" s="194"/>
      <c r="R5" s="197"/>
    </row>
    <row r="6" customFormat="false" ht="17" hidden="false" customHeight="true" outlineLevel="0" collapsed="false">
      <c r="A6" s="203" t="s">
        <v>147</v>
      </c>
      <c r="B6" s="204"/>
      <c r="C6" s="204"/>
      <c r="D6" s="204"/>
      <c r="E6" s="204"/>
      <c r="F6" s="204"/>
      <c r="G6" s="204"/>
      <c r="H6" s="205"/>
      <c r="I6" s="191"/>
      <c r="J6" s="192"/>
      <c r="K6" s="203" t="s">
        <v>147</v>
      </c>
      <c r="L6" s="204"/>
      <c r="M6" s="204"/>
      <c r="N6" s="204"/>
      <c r="O6" s="204"/>
      <c r="P6" s="204"/>
      <c r="Q6" s="204"/>
      <c r="R6" s="205"/>
    </row>
    <row r="7" customFormat="false" ht="17" hidden="false" customHeight="true" outlineLevel="0" collapsed="false">
      <c r="A7" s="193"/>
      <c r="B7" s="194"/>
      <c r="C7" s="194"/>
      <c r="D7" s="206" t="s">
        <v>67</v>
      </c>
      <c r="E7" s="206"/>
      <c r="F7" s="206"/>
      <c r="G7" s="206"/>
      <c r="H7" s="206"/>
      <c r="I7" s="191"/>
      <c r="J7" s="192"/>
      <c r="K7" s="193"/>
      <c r="L7" s="194"/>
      <c r="M7" s="194"/>
      <c r="N7" s="206" t="s">
        <v>67</v>
      </c>
      <c r="O7" s="206"/>
      <c r="P7" s="206"/>
      <c r="Q7" s="206"/>
      <c r="R7" s="206"/>
    </row>
    <row r="8" customFormat="false" ht="17" hidden="false" customHeight="true" outlineLevel="0" collapsed="false">
      <c r="A8" s="207" t="s">
        <v>148</v>
      </c>
      <c r="B8" s="207"/>
      <c r="C8" s="207"/>
      <c r="D8" s="208" t="n">
        <v>1</v>
      </c>
      <c r="E8" s="208" t="n">
        <v>2</v>
      </c>
      <c r="F8" s="208" t="n">
        <v>3</v>
      </c>
      <c r="G8" s="208" t="n">
        <v>4</v>
      </c>
      <c r="H8" s="208" t="n">
        <v>5</v>
      </c>
      <c r="I8" s="191"/>
      <c r="J8" s="192"/>
      <c r="K8" s="207" t="s">
        <v>148</v>
      </c>
      <c r="L8" s="207"/>
      <c r="M8" s="207"/>
      <c r="N8" s="208" t="n">
        <v>1</v>
      </c>
      <c r="O8" s="208" t="n">
        <v>2</v>
      </c>
      <c r="P8" s="208" t="n">
        <v>3</v>
      </c>
      <c r="Q8" s="208" t="n">
        <v>4</v>
      </c>
      <c r="R8" s="208" t="n">
        <v>5</v>
      </c>
    </row>
    <row r="9" customFormat="false" ht="17" hidden="false" customHeight="true" outlineLevel="0" collapsed="false">
      <c r="A9" s="207"/>
      <c r="B9" s="209"/>
      <c r="C9" s="209"/>
      <c r="D9" s="210" t="s">
        <v>149</v>
      </c>
      <c r="E9" s="210"/>
      <c r="F9" s="210"/>
      <c r="G9" s="210"/>
      <c r="H9" s="210"/>
      <c r="I9" s="191"/>
      <c r="J9" s="192"/>
      <c r="K9" s="207"/>
      <c r="L9" s="209"/>
      <c r="M9" s="209"/>
      <c r="N9" s="210" t="s">
        <v>149</v>
      </c>
      <c r="O9" s="210"/>
      <c r="P9" s="210"/>
      <c r="Q9" s="210"/>
      <c r="R9" s="210"/>
    </row>
    <row r="10" customFormat="false" ht="17" hidden="false" customHeight="true" outlineLevel="0" collapsed="false">
      <c r="A10" s="211" t="n">
        <v>1</v>
      </c>
      <c r="B10" s="212" t="str">
        <f aca="true">IF(ISERROR(MATCH($C$5&amp;A10,Engagés!$J$16:$J$39,0)),"",INDIRECT(ADDRESS(MATCH($C$5&amp;A10,Engagés!$J$1:$J$39,0),1,1,1,"Engagés")))</f>
        <v/>
      </c>
      <c r="C10" s="194"/>
      <c r="D10" s="213"/>
      <c r="E10" s="213"/>
      <c r="F10" s="213"/>
      <c r="G10" s="213"/>
      <c r="H10" s="213"/>
      <c r="I10" s="191"/>
      <c r="J10" s="192"/>
      <c r="K10" s="211" t="n">
        <v>2</v>
      </c>
      <c r="L10" s="212" t="str">
        <f aca="true">IF(ISERROR(MATCH($M$5&amp;K10,Engagés!$J$16:$J$39,0)),"",INDIRECT(ADDRESS(MATCH($M$5&amp;K10,Engagés!$J$1:$J$39,0),1,1,1,"Engagés")))</f>
        <v/>
      </c>
      <c r="M10" s="194"/>
      <c r="N10" s="213"/>
      <c r="O10" s="213"/>
      <c r="P10" s="213"/>
      <c r="Q10" s="213"/>
      <c r="R10" s="213"/>
    </row>
    <row r="11" customFormat="false" ht="17" hidden="false" customHeight="true" outlineLevel="0" collapsed="false">
      <c r="A11" s="214" t="str">
        <f aca="false">IF(B10="","",VLOOKUP(B10,Engagés!$A$16:$F$39,2,0))</f>
        <v/>
      </c>
      <c r="B11" s="214"/>
      <c r="C11" s="214"/>
      <c r="D11" s="213"/>
      <c r="E11" s="213"/>
      <c r="F11" s="213"/>
      <c r="G11" s="213"/>
      <c r="H11" s="213"/>
      <c r="I11" s="191"/>
      <c r="J11" s="192"/>
      <c r="K11" s="214" t="str">
        <f aca="false">IF(L10="","",VLOOKUP(L10,Engagés!$A$16:$F$39,2,0))</f>
        <v/>
      </c>
      <c r="L11" s="214"/>
      <c r="M11" s="214"/>
      <c r="N11" s="213"/>
      <c r="O11" s="213"/>
      <c r="P11" s="213"/>
      <c r="Q11" s="213"/>
      <c r="R11" s="213"/>
    </row>
    <row r="12" customFormat="false" ht="17" hidden="false" customHeight="true" outlineLevel="0" collapsed="false">
      <c r="A12" s="193"/>
      <c r="B12" s="194"/>
      <c r="C12" s="215" t="str">
        <f aca="false">IF(B10="","",VLOOKUP(B10,Engagés!$A$16:$F$39,3,0))</f>
        <v/>
      </c>
      <c r="D12" s="216"/>
      <c r="E12" s="216"/>
      <c r="F12" s="216"/>
      <c r="G12" s="216"/>
      <c r="H12" s="216"/>
      <c r="I12" s="191"/>
      <c r="J12" s="192"/>
      <c r="K12" s="193"/>
      <c r="L12" s="194"/>
      <c r="M12" s="215" t="str">
        <f aca="false">IF(L10="","",VLOOKUP(L10,Engagés!$A$16:$F$39,3,0))</f>
        <v/>
      </c>
      <c r="N12" s="216"/>
      <c r="O12" s="216"/>
      <c r="P12" s="216"/>
      <c r="Q12" s="216"/>
      <c r="R12" s="216"/>
    </row>
    <row r="13" customFormat="false" ht="17" hidden="false" customHeight="true" outlineLevel="0" collapsed="false">
      <c r="A13" s="217" t="str">
        <f aca="false">IF(B10="","",VLOOKUP(B10,Engagés!$A$16:$F$39,4,0))</f>
        <v/>
      </c>
      <c r="B13" s="194"/>
      <c r="C13" s="194"/>
      <c r="D13" s="218"/>
      <c r="E13" s="218"/>
      <c r="F13" s="218"/>
      <c r="G13" s="218"/>
      <c r="H13" s="218"/>
      <c r="I13" s="191"/>
      <c r="J13" s="192"/>
      <c r="K13" s="217" t="str">
        <f aca="false">IF(L10="","",VLOOKUP(L10,Engagés!$A$16:$F$39,4,0))</f>
        <v/>
      </c>
      <c r="L13" s="194"/>
      <c r="M13" s="194"/>
      <c r="N13" s="218"/>
      <c r="O13" s="218"/>
      <c r="P13" s="218"/>
      <c r="Q13" s="218"/>
      <c r="R13" s="218"/>
    </row>
    <row r="14" customFormat="false" ht="17" hidden="false" customHeight="true" outlineLevel="0" collapsed="false">
      <c r="A14" s="193"/>
      <c r="B14" s="219" t="s">
        <v>150</v>
      </c>
      <c r="C14" s="194"/>
      <c r="D14" s="220"/>
      <c r="E14" s="220"/>
      <c r="F14" s="220"/>
      <c r="G14" s="220"/>
      <c r="H14" s="220"/>
      <c r="I14" s="191"/>
      <c r="J14" s="192"/>
      <c r="K14" s="193"/>
      <c r="L14" s="219" t="s">
        <v>150</v>
      </c>
      <c r="M14" s="194"/>
      <c r="N14" s="220"/>
      <c r="O14" s="220"/>
      <c r="P14" s="220"/>
      <c r="Q14" s="220"/>
      <c r="R14" s="220"/>
    </row>
    <row r="15" customFormat="false" ht="17" hidden="false" customHeight="true" outlineLevel="0" collapsed="false">
      <c r="A15" s="211" t="n">
        <v>3</v>
      </c>
      <c r="B15" s="221" t="str">
        <f aca="true">IF(ISERROR(MATCH($C$5&amp;A15,Engagés!$J$16:$J$39,0)),"",INDIRECT(ADDRESS(MATCH($C$5&amp;A15,Engagés!$J$1:$J$39,0),1,1,1,"Engagés")))</f>
        <v/>
      </c>
      <c r="C15" s="194"/>
      <c r="D15" s="222"/>
      <c r="E15" s="222"/>
      <c r="F15" s="222"/>
      <c r="G15" s="222"/>
      <c r="H15" s="222"/>
      <c r="I15" s="191"/>
      <c r="J15" s="192"/>
      <c r="K15" s="211" t="n">
        <v>3</v>
      </c>
      <c r="L15" s="221" t="str">
        <f aca="true">IF(ISERROR(MATCH($M$5&amp;K15,Engagés!$J$16:$J$39,0)),"",INDIRECT(ADDRESS(MATCH($M$5&amp;K15,Engagés!$J$1:$J$39,0),1,1,1,"Engagés")))</f>
        <v/>
      </c>
      <c r="M15" s="194"/>
      <c r="N15" s="222"/>
      <c r="O15" s="222"/>
      <c r="P15" s="222"/>
      <c r="Q15" s="222"/>
      <c r="R15" s="222"/>
    </row>
    <row r="16" customFormat="false" ht="17" hidden="false" customHeight="true" outlineLevel="0" collapsed="false">
      <c r="A16" s="214" t="str">
        <f aca="false">IF(B15="","",VLOOKUP(B15,Engagés!$A$16:$F$39,2,0))</f>
        <v/>
      </c>
      <c r="B16" s="214"/>
      <c r="C16" s="214"/>
      <c r="D16" s="213"/>
      <c r="E16" s="213"/>
      <c r="F16" s="213"/>
      <c r="G16" s="213"/>
      <c r="H16" s="213"/>
      <c r="I16" s="191"/>
      <c r="J16" s="192"/>
      <c r="K16" s="214" t="str">
        <f aca="false">IF(L15="","",VLOOKUP(L15,Engagés!$A$16:$F$39,2,0))</f>
        <v/>
      </c>
      <c r="L16" s="214"/>
      <c r="M16" s="214"/>
      <c r="N16" s="213"/>
      <c r="O16" s="213"/>
      <c r="P16" s="213"/>
      <c r="Q16" s="213"/>
      <c r="R16" s="213"/>
    </row>
    <row r="17" customFormat="false" ht="17" hidden="false" customHeight="true" outlineLevel="0" collapsed="false">
      <c r="A17" s="193"/>
      <c r="B17" s="194"/>
      <c r="C17" s="215" t="str">
        <f aca="false">IF(B15="","",VLOOKUP(B15,Engagés!$A$16:$F$39,3,0))</f>
        <v/>
      </c>
      <c r="D17" s="216"/>
      <c r="E17" s="216"/>
      <c r="F17" s="216"/>
      <c r="G17" s="216"/>
      <c r="H17" s="216"/>
      <c r="I17" s="191"/>
      <c r="J17" s="192"/>
      <c r="K17" s="193"/>
      <c r="L17" s="194"/>
      <c r="M17" s="215" t="str">
        <f aca="false">IF(L15="","",VLOOKUP(L15,Engagés!$A$16:$F$39,3,0))</f>
        <v/>
      </c>
      <c r="N17" s="216"/>
      <c r="O17" s="216"/>
      <c r="P17" s="216"/>
      <c r="Q17" s="216"/>
      <c r="R17" s="216"/>
    </row>
    <row r="18" customFormat="false" ht="17" hidden="false" customHeight="true" outlineLevel="0" collapsed="false">
      <c r="A18" s="217" t="str">
        <f aca="false">IF(B15="","",VLOOKUP(B15,Engagés!$A$16:$F$39,4,0))</f>
        <v/>
      </c>
      <c r="B18" s="194"/>
      <c r="C18" s="194"/>
      <c r="D18" s="218"/>
      <c r="E18" s="218"/>
      <c r="F18" s="218"/>
      <c r="G18" s="218"/>
      <c r="H18" s="218"/>
      <c r="I18" s="191"/>
      <c r="J18" s="192"/>
      <c r="K18" s="217" t="str">
        <f aca="false">IF(L15="","",VLOOKUP(L15,Engagés!$A$16:$F$39,4,0))</f>
        <v/>
      </c>
      <c r="L18" s="194"/>
      <c r="M18" s="194"/>
      <c r="N18" s="218"/>
      <c r="O18" s="218"/>
      <c r="P18" s="218"/>
      <c r="Q18" s="218"/>
      <c r="R18" s="218"/>
    </row>
    <row r="19" customFormat="false" ht="17" hidden="false" customHeight="true" outlineLevel="0" collapsed="false">
      <c r="A19" s="193"/>
      <c r="B19" s="194"/>
      <c r="C19" s="194"/>
      <c r="D19" s="220"/>
      <c r="E19" s="220"/>
      <c r="F19" s="220"/>
      <c r="G19" s="220"/>
      <c r="H19" s="220"/>
      <c r="I19" s="191"/>
      <c r="J19" s="192"/>
      <c r="K19" s="193"/>
      <c r="L19" s="194"/>
      <c r="M19" s="194"/>
      <c r="N19" s="220"/>
      <c r="O19" s="220"/>
      <c r="P19" s="220"/>
      <c r="Q19" s="220"/>
      <c r="R19" s="220"/>
    </row>
    <row r="20" customFormat="false" ht="17" hidden="false" customHeight="true" outlineLevel="0" collapsed="false">
      <c r="A20" s="193"/>
      <c r="B20" s="194"/>
      <c r="C20" s="194"/>
      <c r="D20" s="194"/>
      <c r="E20" s="194"/>
      <c r="F20" s="194"/>
      <c r="G20" s="194"/>
      <c r="H20" s="197"/>
      <c r="I20" s="191"/>
      <c r="J20" s="192"/>
      <c r="K20" s="193"/>
      <c r="L20" s="194"/>
      <c r="M20" s="194"/>
      <c r="N20" s="194"/>
      <c r="O20" s="194"/>
      <c r="P20" s="194"/>
      <c r="Q20" s="194"/>
      <c r="R20" s="197"/>
    </row>
    <row r="21" customFormat="false" ht="17" hidden="false" customHeight="true" outlineLevel="0" collapsed="false">
      <c r="A21" s="223" t="s">
        <v>151</v>
      </c>
      <c r="B21" s="223"/>
      <c r="C21" s="223"/>
      <c r="D21" s="224" t="s">
        <v>152</v>
      </c>
      <c r="E21" s="224" t="s">
        <v>153</v>
      </c>
      <c r="F21" s="224" t="s">
        <v>154</v>
      </c>
      <c r="G21" s="194"/>
      <c r="H21" s="197"/>
      <c r="I21" s="191"/>
      <c r="J21" s="192"/>
      <c r="K21" s="223" t="s">
        <v>151</v>
      </c>
      <c r="L21" s="223"/>
      <c r="M21" s="223"/>
      <c r="N21" s="224" t="s">
        <v>152</v>
      </c>
      <c r="O21" s="224" t="s">
        <v>153</v>
      </c>
      <c r="P21" s="224" t="s">
        <v>154</v>
      </c>
      <c r="Q21" s="194"/>
      <c r="R21" s="197"/>
    </row>
    <row r="22" customFormat="false" ht="17" hidden="false" customHeight="true" outlineLevel="0" collapsed="false">
      <c r="A22" s="225" t="str">
        <f aca="false">A11</f>
        <v/>
      </c>
      <c r="B22" s="225"/>
      <c r="C22" s="225"/>
      <c r="D22" s="222"/>
      <c r="E22" s="222"/>
      <c r="F22" s="222"/>
      <c r="G22" s="194"/>
      <c r="H22" s="197"/>
      <c r="I22" s="191"/>
      <c r="J22" s="192"/>
      <c r="K22" s="225" t="str">
        <f aca="false">K11</f>
        <v/>
      </c>
      <c r="L22" s="225"/>
      <c r="M22" s="225"/>
      <c r="N22" s="222"/>
      <c r="O22" s="222"/>
      <c r="P22" s="222"/>
      <c r="Q22" s="194"/>
      <c r="R22" s="197"/>
    </row>
    <row r="23" customFormat="false" ht="17" hidden="false" customHeight="true" outlineLevel="0" collapsed="false">
      <c r="A23" s="225"/>
      <c r="B23" s="225"/>
      <c r="C23" s="225"/>
      <c r="D23" s="216"/>
      <c r="E23" s="216"/>
      <c r="F23" s="216"/>
      <c r="G23" s="194"/>
      <c r="H23" s="197"/>
      <c r="I23" s="191"/>
      <c r="J23" s="192"/>
      <c r="K23" s="225"/>
      <c r="L23" s="225"/>
      <c r="M23" s="225"/>
      <c r="N23" s="216"/>
      <c r="O23" s="216"/>
      <c r="P23" s="216"/>
      <c r="Q23" s="194"/>
      <c r="R23" s="197"/>
    </row>
    <row r="24" customFormat="false" ht="17" hidden="false" customHeight="true" outlineLevel="0" collapsed="false">
      <c r="A24" s="226" t="str">
        <f aca="false">A16</f>
        <v/>
      </c>
      <c r="B24" s="226"/>
      <c r="C24" s="226"/>
      <c r="D24" s="222"/>
      <c r="E24" s="222"/>
      <c r="F24" s="222"/>
      <c r="G24" s="194"/>
      <c r="H24" s="197"/>
      <c r="I24" s="191"/>
      <c r="J24" s="192"/>
      <c r="K24" s="226" t="str">
        <f aca="false">K16</f>
        <v/>
      </c>
      <c r="L24" s="226"/>
      <c r="M24" s="226"/>
      <c r="N24" s="222"/>
      <c r="O24" s="222"/>
      <c r="P24" s="222"/>
      <c r="Q24" s="194"/>
      <c r="R24" s="197"/>
    </row>
    <row r="25" customFormat="false" ht="17" hidden="false" customHeight="true" outlineLevel="0" collapsed="false">
      <c r="A25" s="226"/>
      <c r="B25" s="226"/>
      <c r="C25" s="226"/>
      <c r="D25" s="216"/>
      <c r="E25" s="216"/>
      <c r="F25" s="216"/>
      <c r="G25" s="194"/>
      <c r="H25" s="197"/>
      <c r="I25" s="191"/>
      <c r="J25" s="192"/>
      <c r="K25" s="226"/>
      <c r="L25" s="226"/>
      <c r="M25" s="226"/>
      <c r="N25" s="216"/>
      <c r="O25" s="216"/>
      <c r="P25" s="216"/>
      <c r="Q25" s="194"/>
      <c r="R25" s="197"/>
    </row>
    <row r="26" customFormat="false" ht="17" hidden="false" customHeight="true" outlineLevel="0" collapsed="false">
      <c r="A26" s="227" t="s">
        <v>155</v>
      </c>
      <c r="B26" s="194"/>
      <c r="C26" s="194"/>
      <c r="D26" s="194"/>
      <c r="E26" s="194"/>
      <c r="F26" s="194"/>
      <c r="G26" s="194"/>
      <c r="H26" s="197"/>
      <c r="I26" s="191"/>
      <c r="J26" s="192"/>
      <c r="K26" s="227" t="s">
        <v>155</v>
      </c>
      <c r="L26" s="194"/>
      <c r="M26" s="194"/>
      <c r="N26" s="194"/>
      <c r="O26" s="194"/>
      <c r="P26" s="194"/>
      <c r="Q26" s="194"/>
      <c r="R26" s="197"/>
    </row>
    <row r="27" customFormat="false" ht="17" hidden="false" customHeight="true" outlineLevel="0" collapsed="false">
      <c r="A27" s="193"/>
      <c r="B27" s="194"/>
      <c r="C27" s="194"/>
      <c r="D27" s="194"/>
      <c r="E27" s="194"/>
      <c r="F27" s="194"/>
      <c r="G27" s="194"/>
      <c r="H27" s="197"/>
      <c r="I27" s="191"/>
      <c r="J27" s="192"/>
      <c r="K27" s="193"/>
      <c r="L27" s="194"/>
      <c r="M27" s="194"/>
      <c r="N27" s="194"/>
      <c r="O27" s="194"/>
      <c r="P27" s="194"/>
      <c r="Q27" s="194"/>
      <c r="R27" s="197"/>
    </row>
    <row r="28" customFormat="false" ht="17" hidden="false" customHeight="true" outlineLevel="0" collapsed="false">
      <c r="A28" s="228" t="s">
        <v>156</v>
      </c>
      <c r="B28" s="229"/>
      <c r="C28" s="229"/>
      <c r="D28" s="229"/>
      <c r="E28" s="229"/>
      <c r="F28" s="229"/>
      <c r="G28" s="229"/>
      <c r="H28" s="230"/>
      <c r="I28" s="191"/>
      <c r="J28" s="192"/>
      <c r="K28" s="228" t="s">
        <v>156</v>
      </c>
      <c r="L28" s="229"/>
      <c r="M28" s="229"/>
      <c r="N28" s="229"/>
      <c r="O28" s="229"/>
      <c r="P28" s="229"/>
      <c r="Q28" s="229"/>
      <c r="R28" s="230"/>
    </row>
    <row r="29" customFormat="false" ht="14.15" hidden="false" customHeight="true" outlineLevel="0" collapsed="false">
      <c r="A29" s="231"/>
      <c r="B29" s="231"/>
      <c r="C29" s="231"/>
      <c r="D29" s="231"/>
      <c r="E29" s="231"/>
      <c r="F29" s="231"/>
      <c r="G29" s="231"/>
      <c r="H29" s="231"/>
      <c r="I29" s="232"/>
      <c r="J29" s="233"/>
      <c r="K29" s="231"/>
      <c r="L29" s="231"/>
      <c r="M29" s="231"/>
      <c r="N29" s="231"/>
      <c r="O29" s="231"/>
      <c r="P29" s="231"/>
      <c r="Q29" s="231"/>
      <c r="R29" s="231"/>
    </row>
    <row r="30" customFormat="false" ht="14.15" hidden="false" customHeight="true" outlineLevel="0" collapsed="false">
      <c r="A30" s="234"/>
      <c r="B30" s="234"/>
      <c r="C30" s="234"/>
      <c r="D30" s="234"/>
      <c r="E30" s="234"/>
      <c r="F30" s="234"/>
      <c r="G30" s="234"/>
      <c r="H30" s="234"/>
      <c r="I30" s="235"/>
      <c r="J30" s="236"/>
      <c r="K30" s="234"/>
      <c r="L30" s="234"/>
      <c r="M30" s="234"/>
      <c r="N30" s="234"/>
      <c r="O30" s="234"/>
      <c r="P30" s="234"/>
      <c r="Q30" s="234"/>
      <c r="R30" s="234"/>
    </row>
    <row r="31" customFormat="false" ht="28.35" hidden="false" customHeight="true" outlineLevel="0" collapsed="false">
      <c r="A31" s="190" t="str">
        <f aca="false">Engagés!$A$4</f>
        <v>TOURNOI CHANDELEUR</v>
      </c>
      <c r="B31" s="190"/>
      <c r="C31" s="190"/>
      <c r="D31" s="190"/>
      <c r="E31" s="190"/>
      <c r="F31" s="190"/>
      <c r="G31" s="190"/>
      <c r="H31" s="190"/>
      <c r="I31" s="191"/>
      <c r="J31" s="192"/>
      <c r="K31" s="190" t="str">
        <f aca="false">Engagés!$A$4</f>
        <v>TOURNOI CHANDELEUR</v>
      </c>
      <c r="L31" s="190"/>
      <c r="M31" s="190"/>
      <c r="N31" s="190"/>
      <c r="O31" s="190"/>
      <c r="P31" s="190"/>
      <c r="Q31" s="190"/>
      <c r="R31" s="190"/>
      <c r="U31" s="237"/>
    </row>
    <row r="32" customFormat="false" ht="17" hidden="false" customHeight="true" outlineLevel="0" collapsed="false">
      <c r="A32" s="193"/>
      <c r="B32" s="194"/>
      <c r="C32" s="194"/>
      <c r="D32" s="195" t="s">
        <v>146</v>
      </c>
      <c r="E32" s="196"/>
      <c r="F32" s="194"/>
      <c r="G32" s="194"/>
      <c r="H32" s="197"/>
      <c r="I32" s="191"/>
      <c r="J32" s="192"/>
      <c r="K32" s="193"/>
      <c r="L32" s="194"/>
      <c r="M32" s="194"/>
      <c r="N32" s="195" t="s">
        <v>146</v>
      </c>
      <c r="O32" s="196"/>
      <c r="P32" s="194"/>
      <c r="Q32" s="194"/>
      <c r="R32" s="197"/>
    </row>
    <row r="33" customFormat="false" ht="28.35" hidden="false" customHeight="true" outlineLevel="0" collapsed="false">
      <c r="A33" s="198"/>
      <c r="B33" s="199" t="n">
        <f aca="false">Engagés!$A$7</f>
        <v>45695</v>
      </c>
      <c r="C33" s="199"/>
      <c r="D33" s="199"/>
      <c r="E33" s="199"/>
      <c r="F33" s="199"/>
      <c r="G33" s="199"/>
      <c r="H33" s="197"/>
      <c r="I33" s="191"/>
      <c r="J33" s="192"/>
      <c r="K33" s="198"/>
      <c r="L33" s="199" t="n">
        <f aca="false">Engagés!$A$7</f>
        <v>45695</v>
      </c>
      <c r="M33" s="199"/>
      <c r="N33" s="199"/>
      <c r="O33" s="199"/>
      <c r="P33" s="199"/>
      <c r="Q33" s="199"/>
      <c r="R33" s="197"/>
    </row>
    <row r="34" customFormat="false" ht="17" hidden="false" customHeight="true" outlineLevel="0" collapsed="false">
      <c r="A34" s="200"/>
      <c r="B34" s="201"/>
      <c r="C34" s="201"/>
      <c r="D34" s="201"/>
      <c r="E34" s="194"/>
      <c r="F34" s="194"/>
      <c r="G34" s="194"/>
      <c r="H34" s="197"/>
      <c r="I34" s="191"/>
      <c r="J34" s="192"/>
      <c r="K34" s="200"/>
      <c r="L34" s="201"/>
      <c r="M34" s="201"/>
      <c r="N34" s="201"/>
      <c r="O34" s="194"/>
      <c r="P34" s="194"/>
      <c r="Q34" s="194"/>
      <c r="R34" s="197"/>
    </row>
    <row r="35" customFormat="false" ht="17" hidden="false" customHeight="true" outlineLevel="0" collapsed="false">
      <c r="A35" s="193"/>
      <c r="B35" s="194" t="s">
        <v>46</v>
      </c>
      <c r="C35" s="202" t="str">
        <f aca="false">C5</f>
        <v>A</v>
      </c>
      <c r="E35" s="194" t="s">
        <v>61</v>
      </c>
      <c r="F35" s="194"/>
      <c r="G35" s="194"/>
      <c r="H35" s="197"/>
      <c r="I35" s="191"/>
      <c r="J35" s="192"/>
      <c r="K35" s="193"/>
      <c r="L35" s="194" t="s">
        <v>46</v>
      </c>
      <c r="M35" s="202"/>
      <c r="O35" s="194" t="s">
        <v>61</v>
      </c>
      <c r="P35" s="194"/>
      <c r="Q35" s="194"/>
      <c r="R35" s="197"/>
    </row>
    <row r="36" customFormat="false" ht="17" hidden="false" customHeight="true" outlineLevel="0" collapsed="false">
      <c r="A36" s="203" t="s">
        <v>147</v>
      </c>
      <c r="B36" s="204"/>
      <c r="C36" s="204"/>
      <c r="D36" s="204"/>
      <c r="E36" s="204"/>
      <c r="F36" s="204"/>
      <c r="G36" s="204"/>
      <c r="H36" s="205"/>
      <c r="I36" s="191"/>
      <c r="J36" s="192"/>
      <c r="K36" s="203" t="s">
        <v>147</v>
      </c>
      <c r="L36" s="204"/>
      <c r="M36" s="204"/>
      <c r="N36" s="204"/>
      <c r="O36" s="204"/>
      <c r="P36" s="204"/>
      <c r="Q36" s="204"/>
      <c r="R36" s="205"/>
    </row>
    <row r="37" customFormat="false" ht="17" hidden="false" customHeight="true" outlineLevel="0" collapsed="false">
      <c r="A37" s="193"/>
      <c r="B37" s="194"/>
      <c r="C37" s="194"/>
      <c r="D37" s="206" t="s">
        <v>67</v>
      </c>
      <c r="E37" s="206"/>
      <c r="F37" s="206"/>
      <c r="G37" s="206"/>
      <c r="H37" s="206"/>
      <c r="I37" s="191"/>
      <c r="J37" s="192"/>
      <c r="K37" s="193"/>
      <c r="L37" s="194"/>
      <c r="M37" s="194"/>
      <c r="N37" s="206" t="s">
        <v>67</v>
      </c>
      <c r="O37" s="206"/>
      <c r="P37" s="206"/>
      <c r="Q37" s="206"/>
      <c r="R37" s="206"/>
    </row>
    <row r="38" customFormat="false" ht="17" hidden="false" customHeight="true" outlineLevel="0" collapsed="false">
      <c r="A38" s="207" t="s">
        <v>148</v>
      </c>
      <c r="B38" s="207"/>
      <c r="C38" s="207"/>
      <c r="D38" s="208" t="n">
        <v>1</v>
      </c>
      <c r="E38" s="208" t="n">
        <v>2</v>
      </c>
      <c r="F38" s="208" t="n">
        <v>3</v>
      </c>
      <c r="G38" s="208" t="n">
        <v>4</v>
      </c>
      <c r="H38" s="208" t="n">
        <v>5</v>
      </c>
      <c r="I38" s="191"/>
      <c r="J38" s="192"/>
      <c r="K38" s="207" t="s">
        <v>148</v>
      </c>
      <c r="L38" s="207"/>
      <c r="M38" s="207"/>
      <c r="N38" s="208" t="n">
        <v>1</v>
      </c>
      <c r="O38" s="208" t="n">
        <v>2</v>
      </c>
      <c r="P38" s="208" t="n">
        <v>3</v>
      </c>
      <c r="Q38" s="208" t="n">
        <v>4</v>
      </c>
      <c r="R38" s="208" t="n">
        <v>5</v>
      </c>
    </row>
    <row r="39" customFormat="false" ht="17" hidden="false" customHeight="true" outlineLevel="0" collapsed="false">
      <c r="A39" s="207"/>
      <c r="B39" s="209"/>
      <c r="C39" s="209"/>
      <c r="D39" s="210" t="s">
        <v>149</v>
      </c>
      <c r="E39" s="210"/>
      <c r="F39" s="210"/>
      <c r="G39" s="210"/>
      <c r="H39" s="210"/>
      <c r="I39" s="191"/>
      <c r="J39" s="192"/>
      <c r="K39" s="207"/>
      <c r="L39" s="209"/>
      <c r="M39" s="209"/>
      <c r="N39" s="210" t="s">
        <v>149</v>
      </c>
      <c r="O39" s="210"/>
      <c r="P39" s="210"/>
      <c r="Q39" s="210"/>
      <c r="R39" s="210"/>
    </row>
    <row r="40" customFormat="false" ht="17" hidden="false" customHeight="true" outlineLevel="0" collapsed="false">
      <c r="A40" s="211" t="n">
        <v>1</v>
      </c>
      <c r="B40" s="212" t="str">
        <f aca="true">IF(ISERROR(MATCH($C$35&amp;A40,Engagés!$J$16:$J$39,0)),"",INDIRECT(ADDRESS(MATCH($C$35&amp;A40,Engagés!$J$1:$J$39,0),1,1,1,"Engagés")))</f>
        <v/>
      </c>
      <c r="C40" s="194"/>
      <c r="D40" s="213"/>
      <c r="E40" s="213"/>
      <c r="F40" s="213"/>
      <c r="G40" s="213"/>
      <c r="H40" s="213"/>
      <c r="I40" s="191"/>
      <c r="J40" s="192"/>
      <c r="K40" s="211"/>
      <c r="L40" s="212"/>
      <c r="M40" s="194"/>
      <c r="N40" s="213"/>
      <c r="O40" s="213"/>
      <c r="P40" s="213"/>
      <c r="Q40" s="213"/>
      <c r="R40" s="213"/>
    </row>
    <row r="41" customFormat="false" ht="17" hidden="false" customHeight="true" outlineLevel="0" collapsed="false">
      <c r="A41" s="214" t="str">
        <f aca="false">IF(B40="","",VLOOKUP(B40,Engagés!$A$16:$F$39,2,0))</f>
        <v/>
      </c>
      <c r="B41" s="214"/>
      <c r="C41" s="214"/>
      <c r="D41" s="213"/>
      <c r="E41" s="213"/>
      <c r="F41" s="213"/>
      <c r="G41" s="213"/>
      <c r="H41" s="213"/>
      <c r="I41" s="191"/>
      <c r="J41" s="192"/>
      <c r="K41" s="214"/>
      <c r="L41" s="214"/>
      <c r="M41" s="214"/>
      <c r="N41" s="213"/>
      <c r="O41" s="213"/>
      <c r="P41" s="213"/>
      <c r="Q41" s="213"/>
      <c r="R41" s="213"/>
    </row>
    <row r="42" customFormat="false" ht="17" hidden="false" customHeight="true" outlineLevel="0" collapsed="false">
      <c r="A42" s="193"/>
      <c r="B42" s="194"/>
      <c r="C42" s="215" t="str">
        <f aca="false">IF(B40="","",VLOOKUP(B40,Engagés!$A$16:$F$39,3,0))</f>
        <v/>
      </c>
      <c r="D42" s="216"/>
      <c r="E42" s="216"/>
      <c r="F42" s="216"/>
      <c r="G42" s="216"/>
      <c r="H42" s="216"/>
      <c r="I42" s="191"/>
      <c r="J42" s="192"/>
      <c r="K42" s="193"/>
      <c r="L42" s="194"/>
      <c r="M42" s="215"/>
      <c r="N42" s="216"/>
      <c r="O42" s="216"/>
      <c r="P42" s="216"/>
      <c r="Q42" s="216"/>
      <c r="R42" s="216"/>
    </row>
    <row r="43" customFormat="false" ht="17" hidden="false" customHeight="true" outlineLevel="0" collapsed="false">
      <c r="A43" s="217" t="str">
        <f aca="false">IF(B40="","",VLOOKUP(B40,Engagés!$A$16:$F$39,4,0))</f>
        <v/>
      </c>
      <c r="B43" s="194"/>
      <c r="C43" s="194"/>
      <c r="D43" s="218"/>
      <c r="E43" s="218"/>
      <c r="F43" s="218"/>
      <c r="G43" s="218"/>
      <c r="H43" s="218"/>
      <c r="I43" s="191"/>
      <c r="J43" s="192"/>
      <c r="K43" s="217"/>
      <c r="L43" s="194"/>
      <c r="M43" s="194"/>
      <c r="N43" s="218"/>
      <c r="O43" s="218"/>
      <c r="P43" s="218"/>
      <c r="Q43" s="218"/>
      <c r="R43" s="218"/>
    </row>
    <row r="44" customFormat="false" ht="17" hidden="false" customHeight="true" outlineLevel="0" collapsed="false">
      <c r="A44" s="193"/>
      <c r="B44" s="219" t="s">
        <v>150</v>
      </c>
      <c r="C44" s="194"/>
      <c r="D44" s="220"/>
      <c r="E44" s="220"/>
      <c r="F44" s="220"/>
      <c r="G44" s="220"/>
      <c r="H44" s="220"/>
      <c r="I44" s="191"/>
      <c r="J44" s="192"/>
      <c r="K44" s="193"/>
      <c r="L44" s="219" t="s">
        <v>150</v>
      </c>
      <c r="M44" s="194"/>
      <c r="N44" s="220"/>
      <c r="O44" s="220"/>
      <c r="P44" s="220"/>
      <c r="Q44" s="220"/>
      <c r="R44" s="220"/>
    </row>
    <row r="45" customFormat="false" ht="17" hidden="false" customHeight="true" outlineLevel="0" collapsed="false">
      <c r="A45" s="211" t="n">
        <v>2</v>
      </c>
      <c r="B45" s="221" t="str">
        <f aca="true">IF(ISERROR(MATCH($C$35&amp;A45,Engagés!$J$16:$J$39,0)),"",INDIRECT(ADDRESS(MATCH($C$35&amp;A45,Engagés!$J$1:$J$39,0),1,1,1,"Engagés")))</f>
        <v/>
      </c>
      <c r="C45" s="194"/>
      <c r="D45" s="222"/>
      <c r="E45" s="222"/>
      <c r="F45" s="222"/>
      <c r="G45" s="222"/>
      <c r="H45" s="222"/>
      <c r="I45" s="191"/>
      <c r="J45" s="192"/>
      <c r="K45" s="211"/>
      <c r="L45" s="221" t="str">
        <f aca="true">IF(ISERROR(MATCH($M$35&amp;K45,[1]Engagés!$J$16:$J$39,0)),"",INDIRECT(ADDRESS(MATCH($M$35&amp;K45,[1]Engagés!$J$1:$J$39,0),1,1,1,"Engagés")))</f>
        <v/>
      </c>
      <c r="M45" s="194"/>
      <c r="N45" s="222"/>
      <c r="O45" s="222"/>
      <c r="P45" s="222"/>
      <c r="Q45" s="222"/>
      <c r="R45" s="222"/>
    </row>
    <row r="46" customFormat="false" ht="17" hidden="false" customHeight="true" outlineLevel="0" collapsed="false">
      <c r="A46" s="214" t="str">
        <f aca="false">IF(B45="","",VLOOKUP(B45,Engagés!$A$16:$F$39,2,0))</f>
        <v/>
      </c>
      <c r="B46" s="214"/>
      <c r="C46" s="214"/>
      <c r="D46" s="213"/>
      <c r="E46" s="213"/>
      <c r="F46" s="213"/>
      <c r="G46" s="213"/>
      <c r="H46" s="213"/>
      <c r="I46" s="191"/>
      <c r="J46" s="192"/>
      <c r="K46" s="214"/>
      <c r="L46" s="214"/>
      <c r="M46" s="214"/>
      <c r="N46" s="213"/>
      <c r="O46" s="213"/>
      <c r="P46" s="213"/>
      <c r="Q46" s="213"/>
      <c r="R46" s="213"/>
    </row>
    <row r="47" customFormat="false" ht="17" hidden="false" customHeight="true" outlineLevel="0" collapsed="false">
      <c r="A47" s="193"/>
      <c r="B47" s="194"/>
      <c r="C47" s="215" t="str">
        <f aca="false">IF(B45="","",VLOOKUP(B45,Engagés!$A$16:$F$39,3,0))</f>
        <v/>
      </c>
      <c r="D47" s="216"/>
      <c r="E47" s="216"/>
      <c r="F47" s="216"/>
      <c r="G47" s="216"/>
      <c r="H47" s="216"/>
      <c r="I47" s="191"/>
      <c r="J47" s="192"/>
      <c r="K47" s="193"/>
      <c r="L47" s="194"/>
      <c r="M47" s="215"/>
      <c r="N47" s="216"/>
      <c r="O47" s="216"/>
      <c r="P47" s="216"/>
      <c r="Q47" s="216"/>
      <c r="R47" s="216"/>
    </row>
    <row r="48" customFormat="false" ht="17" hidden="false" customHeight="true" outlineLevel="0" collapsed="false">
      <c r="A48" s="217" t="str">
        <f aca="false">IF(B45="","",VLOOKUP(B45,Engagés!$A$16:$F$39,4,0))</f>
        <v/>
      </c>
      <c r="B48" s="194"/>
      <c r="C48" s="194"/>
      <c r="D48" s="218"/>
      <c r="E48" s="218"/>
      <c r="F48" s="218"/>
      <c r="G48" s="218"/>
      <c r="H48" s="218"/>
      <c r="I48" s="191"/>
      <c r="J48" s="192"/>
      <c r="K48" s="217"/>
      <c r="L48" s="194"/>
      <c r="M48" s="194"/>
      <c r="N48" s="218"/>
      <c r="O48" s="218"/>
      <c r="P48" s="218"/>
      <c r="Q48" s="218"/>
      <c r="R48" s="218"/>
    </row>
    <row r="49" customFormat="false" ht="17" hidden="false" customHeight="true" outlineLevel="0" collapsed="false">
      <c r="A49" s="193"/>
      <c r="B49" s="194"/>
      <c r="C49" s="194"/>
      <c r="D49" s="220"/>
      <c r="E49" s="220"/>
      <c r="F49" s="220"/>
      <c r="G49" s="220"/>
      <c r="H49" s="220"/>
      <c r="I49" s="191"/>
      <c r="J49" s="192"/>
      <c r="K49" s="193"/>
      <c r="L49" s="194"/>
      <c r="M49" s="194"/>
      <c r="N49" s="220"/>
      <c r="O49" s="220"/>
      <c r="P49" s="220"/>
      <c r="Q49" s="220"/>
      <c r="R49" s="220"/>
    </row>
    <row r="50" customFormat="false" ht="17" hidden="false" customHeight="true" outlineLevel="0" collapsed="false">
      <c r="A50" s="193"/>
      <c r="B50" s="194"/>
      <c r="C50" s="194"/>
      <c r="D50" s="194"/>
      <c r="E50" s="194"/>
      <c r="F50" s="194"/>
      <c r="G50" s="194"/>
      <c r="H50" s="197"/>
      <c r="I50" s="191"/>
      <c r="J50" s="192"/>
      <c r="K50" s="193"/>
      <c r="L50" s="194"/>
      <c r="M50" s="194"/>
      <c r="N50" s="194"/>
      <c r="O50" s="194"/>
      <c r="P50" s="194"/>
      <c r="Q50" s="194"/>
      <c r="R50" s="197"/>
    </row>
    <row r="51" customFormat="false" ht="17" hidden="false" customHeight="true" outlineLevel="0" collapsed="false">
      <c r="A51" s="223" t="s">
        <v>151</v>
      </c>
      <c r="B51" s="223"/>
      <c r="C51" s="223"/>
      <c r="D51" s="224" t="s">
        <v>152</v>
      </c>
      <c r="E51" s="224" t="s">
        <v>153</v>
      </c>
      <c r="F51" s="224" t="s">
        <v>154</v>
      </c>
      <c r="G51" s="194"/>
      <c r="H51" s="197"/>
      <c r="I51" s="191"/>
      <c r="J51" s="192"/>
      <c r="K51" s="223" t="s">
        <v>151</v>
      </c>
      <c r="L51" s="223"/>
      <c r="M51" s="223"/>
      <c r="N51" s="224" t="s">
        <v>152</v>
      </c>
      <c r="O51" s="224" t="s">
        <v>153</v>
      </c>
      <c r="P51" s="224" t="s">
        <v>154</v>
      </c>
      <c r="Q51" s="194"/>
      <c r="R51" s="197"/>
    </row>
    <row r="52" customFormat="false" ht="17" hidden="false" customHeight="true" outlineLevel="0" collapsed="false">
      <c r="A52" s="225" t="str">
        <f aca="false">A41</f>
        <v/>
      </c>
      <c r="B52" s="225"/>
      <c r="C52" s="225"/>
      <c r="D52" s="222"/>
      <c r="E52" s="222"/>
      <c r="F52" s="222"/>
      <c r="G52" s="194"/>
      <c r="H52" s="197"/>
      <c r="I52" s="191"/>
      <c r="J52" s="192"/>
      <c r="K52" s="225"/>
      <c r="L52" s="225"/>
      <c r="M52" s="225"/>
      <c r="N52" s="222"/>
      <c r="O52" s="222"/>
      <c r="P52" s="222"/>
      <c r="Q52" s="194"/>
      <c r="R52" s="197"/>
    </row>
    <row r="53" customFormat="false" ht="17" hidden="false" customHeight="true" outlineLevel="0" collapsed="false">
      <c r="A53" s="225"/>
      <c r="B53" s="225"/>
      <c r="C53" s="225"/>
      <c r="D53" s="216"/>
      <c r="E53" s="216"/>
      <c r="F53" s="216"/>
      <c r="G53" s="194"/>
      <c r="H53" s="197"/>
      <c r="I53" s="191"/>
      <c r="J53" s="192"/>
      <c r="K53" s="225"/>
      <c r="L53" s="225"/>
      <c r="M53" s="225"/>
      <c r="N53" s="216"/>
      <c r="O53" s="216"/>
      <c r="P53" s="216"/>
      <c r="Q53" s="194"/>
      <c r="R53" s="197"/>
    </row>
    <row r="54" customFormat="false" ht="17" hidden="false" customHeight="true" outlineLevel="0" collapsed="false">
      <c r="A54" s="226" t="str">
        <f aca="false">A46</f>
        <v/>
      </c>
      <c r="B54" s="226"/>
      <c r="C54" s="226"/>
      <c r="D54" s="222"/>
      <c r="E54" s="222"/>
      <c r="F54" s="222"/>
      <c r="G54" s="194"/>
      <c r="H54" s="197"/>
      <c r="I54" s="191"/>
      <c r="J54" s="192"/>
      <c r="K54" s="226"/>
      <c r="L54" s="226"/>
      <c r="M54" s="226"/>
      <c r="N54" s="222"/>
      <c r="O54" s="222"/>
      <c r="P54" s="222"/>
      <c r="Q54" s="194"/>
      <c r="R54" s="197"/>
    </row>
    <row r="55" customFormat="false" ht="17" hidden="false" customHeight="true" outlineLevel="0" collapsed="false">
      <c r="A55" s="226"/>
      <c r="B55" s="226"/>
      <c r="C55" s="226"/>
      <c r="D55" s="216"/>
      <c r="E55" s="216"/>
      <c r="F55" s="216"/>
      <c r="G55" s="194"/>
      <c r="H55" s="197"/>
      <c r="I55" s="191"/>
      <c r="J55" s="192"/>
      <c r="K55" s="226"/>
      <c r="L55" s="226"/>
      <c r="M55" s="226"/>
      <c r="N55" s="216"/>
      <c r="O55" s="216"/>
      <c r="P55" s="216"/>
      <c r="Q55" s="194"/>
      <c r="R55" s="197"/>
    </row>
    <row r="56" customFormat="false" ht="17" hidden="false" customHeight="true" outlineLevel="0" collapsed="false">
      <c r="A56" s="227" t="s">
        <v>155</v>
      </c>
      <c r="B56" s="194"/>
      <c r="C56" s="194"/>
      <c r="D56" s="194"/>
      <c r="E56" s="194"/>
      <c r="F56" s="194"/>
      <c r="G56" s="194"/>
      <c r="H56" s="197"/>
      <c r="I56" s="191"/>
      <c r="J56" s="192"/>
      <c r="K56" s="227" t="s">
        <v>155</v>
      </c>
      <c r="L56" s="194"/>
      <c r="M56" s="194"/>
      <c r="N56" s="194"/>
      <c r="O56" s="194"/>
      <c r="P56" s="194"/>
      <c r="Q56" s="194"/>
      <c r="R56" s="197"/>
    </row>
    <row r="57" customFormat="false" ht="17" hidden="false" customHeight="true" outlineLevel="0" collapsed="false">
      <c r="A57" s="193"/>
      <c r="B57" s="194"/>
      <c r="C57" s="194"/>
      <c r="D57" s="194"/>
      <c r="E57" s="194"/>
      <c r="F57" s="194"/>
      <c r="G57" s="194"/>
      <c r="H57" s="197"/>
      <c r="I57" s="191"/>
      <c r="J57" s="192"/>
      <c r="K57" s="193"/>
      <c r="L57" s="194"/>
      <c r="M57" s="194"/>
      <c r="N57" s="194"/>
      <c r="O57" s="194"/>
      <c r="P57" s="194"/>
      <c r="Q57" s="194"/>
      <c r="R57" s="197"/>
    </row>
    <row r="58" customFormat="false" ht="17" hidden="false" customHeight="true" outlineLevel="0" collapsed="false">
      <c r="A58" s="228" t="s">
        <v>156</v>
      </c>
      <c r="B58" s="229"/>
      <c r="C58" s="229"/>
      <c r="D58" s="229"/>
      <c r="E58" s="229"/>
      <c r="F58" s="229"/>
      <c r="G58" s="229"/>
      <c r="H58" s="230"/>
      <c r="I58" s="191"/>
      <c r="J58" s="192"/>
      <c r="K58" s="228" t="s">
        <v>156</v>
      </c>
      <c r="L58" s="229"/>
      <c r="M58" s="229"/>
      <c r="N58" s="229"/>
      <c r="O58" s="229"/>
      <c r="P58" s="229"/>
      <c r="Q58" s="229"/>
      <c r="R58" s="230"/>
    </row>
  </sheetData>
  <mergeCells count="40">
    <mergeCell ref="A1:H1"/>
    <mergeCell ref="K1:R1"/>
    <mergeCell ref="B3:G3"/>
    <mergeCell ref="L3:Q3"/>
    <mergeCell ref="D7:H7"/>
    <mergeCell ref="N7:R7"/>
    <mergeCell ref="A8:C8"/>
    <mergeCell ref="K8:M8"/>
    <mergeCell ref="D9:H9"/>
    <mergeCell ref="N9:R9"/>
    <mergeCell ref="A11:C11"/>
    <mergeCell ref="K11:M11"/>
    <mergeCell ref="A16:C16"/>
    <mergeCell ref="K16:M16"/>
    <mergeCell ref="A21:C21"/>
    <mergeCell ref="K21:M21"/>
    <mergeCell ref="A22:C23"/>
    <mergeCell ref="K22:M23"/>
    <mergeCell ref="A24:C25"/>
    <mergeCell ref="K24:M25"/>
    <mergeCell ref="A31:H31"/>
    <mergeCell ref="K31:R31"/>
    <mergeCell ref="B33:G33"/>
    <mergeCell ref="L33:Q33"/>
    <mergeCell ref="D37:H37"/>
    <mergeCell ref="N37:R37"/>
    <mergeCell ref="A38:C38"/>
    <mergeCell ref="K38:M38"/>
    <mergeCell ref="D39:H39"/>
    <mergeCell ref="N39:R39"/>
    <mergeCell ref="A41:C41"/>
    <mergeCell ref="K41:M41"/>
    <mergeCell ref="A46:C46"/>
    <mergeCell ref="K46:M46"/>
    <mergeCell ref="A51:C51"/>
    <mergeCell ref="K51:M51"/>
    <mergeCell ref="A52:C53"/>
    <mergeCell ref="K52:M53"/>
    <mergeCell ref="A54:C55"/>
    <mergeCell ref="K54:M55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U58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C35" activeCellId="0" sqref="C3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.65"/>
    <col collapsed="false" customWidth="true" hidden="false" outlineLevel="0" max="8" min="2" style="1" width="7.66"/>
    <col collapsed="false" customWidth="true" hidden="false" outlineLevel="0" max="10" min="9" style="1" width="2.55"/>
    <col collapsed="false" customWidth="true" hidden="false" outlineLevel="0" max="18" min="11" style="1" width="7.66"/>
  </cols>
  <sheetData>
    <row r="1" customFormat="false" ht="28.35" hidden="false" customHeight="true" outlineLevel="0" collapsed="false">
      <c r="A1" s="190" t="str">
        <f aca="false">Engagés!$A$4</f>
        <v>TOURNOI CHANDELEUR</v>
      </c>
      <c r="B1" s="190"/>
      <c r="C1" s="190"/>
      <c r="D1" s="190"/>
      <c r="E1" s="190"/>
      <c r="F1" s="190"/>
      <c r="G1" s="190"/>
      <c r="H1" s="190"/>
      <c r="I1" s="191"/>
      <c r="J1" s="192"/>
      <c r="K1" s="190" t="str">
        <f aca="false">Engagés!$A$4</f>
        <v>TOURNOI CHANDELEUR</v>
      </c>
      <c r="L1" s="190"/>
      <c r="M1" s="190"/>
      <c r="N1" s="190"/>
      <c r="O1" s="190"/>
      <c r="P1" s="190"/>
      <c r="Q1" s="190"/>
      <c r="R1" s="190"/>
    </row>
    <row r="2" customFormat="false" ht="17" hidden="false" customHeight="true" outlineLevel="0" collapsed="false">
      <c r="A2" s="193"/>
      <c r="B2" s="194"/>
      <c r="C2" s="194"/>
      <c r="D2" s="195" t="s">
        <v>146</v>
      </c>
      <c r="E2" s="196"/>
      <c r="F2" s="194"/>
      <c r="G2" s="194"/>
      <c r="H2" s="197"/>
      <c r="I2" s="191"/>
      <c r="J2" s="192"/>
      <c r="K2" s="193"/>
      <c r="L2" s="194"/>
      <c r="M2" s="194"/>
      <c r="N2" s="195" t="s">
        <v>146</v>
      </c>
      <c r="O2" s="196"/>
      <c r="P2" s="194"/>
      <c r="Q2" s="194"/>
      <c r="R2" s="197"/>
    </row>
    <row r="3" customFormat="false" ht="28.35" hidden="false" customHeight="true" outlineLevel="0" collapsed="false">
      <c r="A3" s="198"/>
      <c r="B3" s="199" t="n">
        <f aca="false">Engagés!$A$7</f>
        <v>45695</v>
      </c>
      <c r="C3" s="199"/>
      <c r="D3" s="199"/>
      <c r="E3" s="199"/>
      <c r="F3" s="199"/>
      <c r="G3" s="199"/>
      <c r="H3" s="197"/>
      <c r="I3" s="191"/>
      <c r="J3" s="192"/>
      <c r="K3" s="198"/>
      <c r="L3" s="199" t="n">
        <f aca="false">Engagés!$A$7</f>
        <v>45695</v>
      </c>
      <c r="M3" s="199"/>
      <c r="N3" s="199"/>
      <c r="O3" s="199"/>
      <c r="P3" s="199"/>
      <c r="Q3" s="199"/>
      <c r="R3" s="197"/>
    </row>
    <row r="4" customFormat="false" ht="17" hidden="false" customHeight="true" outlineLevel="0" collapsed="false">
      <c r="A4" s="200"/>
      <c r="B4" s="201"/>
      <c r="C4" s="201"/>
      <c r="D4" s="201"/>
      <c r="E4" s="194"/>
      <c r="F4" s="194"/>
      <c r="G4" s="194"/>
      <c r="H4" s="197"/>
      <c r="I4" s="191"/>
      <c r="J4" s="192"/>
      <c r="K4" s="200"/>
      <c r="L4" s="201"/>
      <c r="M4" s="201"/>
      <c r="N4" s="201"/>
      <c r="O4" s="194"/>
      <c r="P4" s="194"/>
      <c r="Q4" s="194"/>
      <c r="R4" s="197"/>
    </row>
    <row r="5" customFormat="false" ht="17" hidden="false" customHeight="true" outlineLevel="0" collapsed="false">
      <c r="A5" s="193"/>
      <c r="B5" s="194" t="s">
        <v>46</v>
      </c>
      <c r="C5" s="202" t="s">
        <v>52</v>
      </c>
      <c r="E5" s="194" t="s">
        <v>61</v>
      </c>
      <c r="F5" s="194"/>
      <c r="G5" s="194"/>
      <c r="H5" s="197"/>
      <c r="I5" s="191"/>
      <c r="J5" s="192"/>
      <c r="K5" s="193"/>
      <c r="L5" s="194" t="s">
        <v>46</v>
      </c>
      <c r="M5" s="202" t="str">
        <f aca="false">C5</f>
        <v>B</v>
      </c>
      <c r="O5" s="194" t="s">
        <v>61</v>
      </c>
      <c r="P5" s="194"/>
      <c r="Q5" s="194"/>
      <c r="R5" s="197"/>
    </row>
    <row r="6" customFormat="false" ht="17" hidden="false" customHeight="true" outlineLevel="0" collapsed="false">
      <c r="A6" s="203" t="s">
        <v>147</v>
      </c>
      <c r="B6" s="204"/>
      <c r="C6" s="204"/>
      <c r="D6" s="204"/>
      <c r="E6" s="204"/>
      <c r="F6" s="204"/>
      <c r="G6" s="204"/>
      <c r="H6" s="205"/>
      <c r="I6" s="191"/>
      <c r="J6" s="192"/>
      <c r="K6" s="203" t="s">
        <v>147</v>
      </c>
      <c r="L6" s="204"/>
      <c r="M6" s="204"/>
      <c r="N6" s="204"/>
      <c r="O6" s="204"/>
      <c r="P6" s="204"/>
      <c r="Q6" s="204"/>
      <c r="R6" s="205"/>
    </row>
    <row r="7" customFormat="false" ht="17" hidden="false" customHeight="true" outlineLevel="0" collapsed="false">
      <c r="A7" s="193"/>
      <c r="B7" s="194"/>
      <c r="C7" s="194"/>
      <c r="D7" s="206" t="s">
        <v>67</v>
      </c>
      <c r="E7" s="206"/>
      <c r="F7" s="206"/>
      <c r="G7" s="206"/>
      <c r="H7" s="206"/>
      <c r="I7" s="191"/>
      <c r="J7" s="192"/>
      <c r="K7" s="193"/>
      <c r="L7" s="194"/>
      <c r="M7" s="194"/>
      <c r="N7" s="206" t="s">
        <v>67</v>
      </c>
      <c r="O7" s="206"/>
      <c r="P7" s="206"/>
      <c r="Q7" s="206"/>
      <c r="R7" s="206"/>
    </row>
    <row r="8" customFormat="false" ht="17" hidden="false" customHeight="true" outlineLevel="0" collapsed="false">
      <c r="A8" s="207" t="s">
        <v>148</v>
      </c>
      <c r="B8" s="207"/>
      <c r="C8" s="207"/>
      <c r="D8" s="208" t="n">
        <v>1</v>
      </c>
      <c r="E8" s="208" t="n">
        <v>2</v>
      </c>
      <c r="F8" s="208" t="n">
        <v>3</v>
      </c>
      <c r="G8" s="208" t="n">
        <v>4</v>
      </c>
      <c r="H8" s="208" t="n">
        <v>5</v>
      </c>
      <c r="I8" s="191"/>
      <c r="J8" s="192"/>
      <c r="K8" s="207" t="s">
        <v>148</v>
      </c>
      <c r="L8" s="207"/>
      <c r="M8" s="207"/>
      <c r="N8" s="208" t="n">
        <v>1</v>
      </c>
      <c r="O8" s="208" t="n">
        <v>2</v>
      </c>
      <c r="P8" s="208" t="n">
        <v>3</v>
      </c>
      <c r="Q8" s="208" t="n">
        <v>4</v>
      </c>
      <c r="R8" s="208" t="n">
        <v>5</v>
      </c>
    </row>
    <row r="9" customFormat="false" ht="17" hidden="false" customHeight="true" outlineLevel="0" collapsed="false">
      <c r="A9" s="207"/>
      <c r="B9" s="209"/>
      <c r="C9" s="209"/>
      <c r="D9" s="210" t="s">
        <v>149</v>
      </c>
      <c r="E9" s="210"/>
      <c r="F9" s="210"/>
      <c r="G9" s="210"/>
      <c r="H9" s="210"/>
      <c r="I9" s="191"/>
      <c r="J9" s="192"/>
      <c r="K9" s="207"/>
      <c r="L9" s="209"/>
      <c r="M9" s="209"/>
      <c r="N9" s="210" t="s">
        <v>149</v>
      </c>
      <c r="O9" s="210"/>
      <c r="P9" s="210"/>
      <c r="Q9" s="210"/>
      <c r="R9" s="210"/>
    </row>
    <row r="10" customFormat="false" ht="17" hidden="false" customHeight="true" outlineLevel="0" collapsed="false">
      <c r="A10" s="211" t="n">
        <v>1</v>
      </c>
      <c r="B10" s="212" t="str">
        <f aca="true">IF(ISERROR(MATCH($C$5&amp;A10,Engagés!$J$16:$J$39,0)),"",INDIRECT(ADDRESS(MATCH($C$5&amp;A10,Engagés!$J$1:$J$39,0),1,1,1,"Engagés")))</f>
        <v/>
      </c>
      <c r="C10" s="194"/>
      <c r="D10" s="213"/>
      <c r="E10" s="213"/>
      <c r="F10" s="213"/>
      <c r="G10" s="213"/>
      <c r="H10" s="213"/>
      <c r="I10" s="191"/>
      <c r="J10" s="192"/>
      <c r="K10" s="211" t="n">
        <v>2</v>
      </c>
      <c r="L10" s="212" t="str">
        <f aca="true">IF(ISERROR(MATCH($M$5&amp;K10,Engagés!$J$16:$J$39,0)),"",INDIRECT(ADDRESS(MATCH($M$5&amp;K10,Engagés!$J$1:$J$39,0),1,1,1,"Engagés")))</f>
        <v/>
      </c>
      <c r="M10" s="194"/>
      <c r="N10" s="213"/>
      <c r="O10" s="213"/>
      <c r="P10" s="213"/>
      <c r="Q10" s="213"/>
      <c r="R10" s="213"/>
    </row>
    <row r="11" customFormat="false" ht="17" hidden="false" customHeight="true" outlineLevel="0" collapsed="false">
      <c r="A11" s="214" t="str">
        <f aca="false">IF(B10="","",VLOOKUP(B10,Engagés!$A$16:$F$39,2,0))</f>
        <v/>
      </c>
      <c r="B11" s="214"/>
      <c r="C11" s="214"/>
      <c r="D11" s="213"/>
      <c r="E11" s="213"/>
      <c r="F11" s="213"/>
      <c r="G11" s="213"/>
      <c r="H11" s="213"/>
      <c r="I11" s="191"/>
      <c r="J11" s="192"/>
      <c r="K11" s="214" t="str">
        <f aca="false">IF(L10="","",VLOOKUP(L10,Engagés!$A$16:$F$39,2,0))</f>
        <v/>
      </c>
      <c r="L11" s="214"/>
      <c r="M11" s="214"/>
      <c r="N11" s="213"/>
      <c r="O11" s="213"/>
      <c r="P11" s="213"/>
      <c r="Q11" s="213"/>
      <c r="R11" s="213"/>
    </row>
    <row r="12" customFormat="false" ht="17" hidden="false" customHeight="true" outlineLevel="0" collapsed="false">
      <c r="A12" s="193"/>
      <c r="B12" s="194"/>
      <c r="C12" s="215" t="str">
        <f aca="false">IF(B10="","",VLOOKUP(B10,Engagés!$A$16:$F$39,3,0))</f>
        <v/>
      </c>
      <c r="D12" s="216"/>
      <c r="E12" s="216"/>
      <c r="F12" s="216"/>
      <c r="G12" s="216"/>
      <c r="H12" s="216"/>
      <c r="I12" s="191"/>
      <c r="J12" s="192"/>
      <c r="K12" s="193"/>
      <c r="L12" s="194"/>
      <c r="M12" s="215" t="str">
        <f aca="false">IF(L10="","",VLOOKUP(L10,Engagés!$A$16:$F$39,3,0))</f>
        <v/>
      </c>
      <c r="N12" s="216"/>
      <c r="O12" s="216"/>
      <c r="P12" s="216"/>
      <c r="Q12" s="216"/>
      <c r="R12" s="216"/>
    </row>
    <row r="13" customFormat="false" ht="17" hidden="false" customHeight="true" outlineLevel="0" collapsed="false">
      <c r="A13" s="217" t="str">
        <f aca="false">IF(B10="","",VLOOKUP(B10,Engagés!$A$16:$F$39,4,0))</f>
        <v/>
      </c>
      <c r="B13" s="194"/>
      <c r="C13" s="194"/>
      <c r="D13" s="218"/>
      <c r="E13" s="218"/>
      <c r="F13" s="218"/>
      <c r="G13" s="218"/>
      <c r="H13" s="218"/>
      <c r="I13" s="191"/>
      <c r="J13" s="192"/>
      <c r="K13" s="217" t="str">
        <f aca="false">IF(L10="","",VLOOKUP(L10,Engagés!$A$16:$F$39,4,0))</f>
        <v/>
      </c>
      <c r="L13" s="194"/>
      <c r="M13" s="194"/>
      <c r="N13" s="218"/>
      <c r="O13" s="218"/>
      <c r="P13" s="218"/>
      <c r="Q13" s="218"/>
      <c r="R13" s="218"/>
    </row>
    <row r="14" customFormat="false" ht="17" hidden="false" customHeight="true" outlineLevel="0" collapsed="false">
      <c r="A14" s="193"/>
      <c r="B14" s="219" t="s">
        <v>150</v>
      </c>
      <c r="C14" s="194"/>
      <c r="D14" s="220"/>
      <c r="E14" s="220"/>
      <c r="F14" s="220"/>
      <c r="G14" s="220"/>
      <c r="H14" s="220"/>
      <c r="I14" s="191"/>
      <c r="J14" s="192"/>
      <c r="K14" s="193"/>
      <c r="L14" s="219" t="s">
        <v>150</v>
      </c>
      <c r="M14" s="194"/>
      <c r="N14" s="220"/>
      <c r="O14" s="220"/>
      <c r="P14" s="220"/>
      <c r="Q14" s="220"/>
      <c r="R14" s="220"/>
    </row>
    <row r="15" customFormat="false" ht="17" hidden="false" customHeight="true" outlineLevel="0" collapsed="false">
      <c r="A15" s="211" t="n">
        <v>3</v>
      </c>
      <c r="B15" s="221" t="str">
        <f aca="true">IF(ISERROR(MATCH($C$5&amp;A15,Engagés!$J$16:$J$39,0)),"",INDIRECT(ADDRESS(MATCH($C$5&amp;A15,Engagés!$J$1:$J$39,0),1,1,1,"Engagés")))</f>
        <v/>
      </c>
      <c r="C15" s="194"/>
      <c r="D15" s="222"/>
      <c r="E15" s="222"/>
      <c r="F15" s="222"/>
      <c r="G15" s="222"/>
      <c r="H15" s="222"/>
      <c r="I15" s="191"/>
      <c r="J15" s="192"/>
      <c r="K15" s="211" t="n">
        <v>3</v>
      </c>
      <c r="L15" s="221" t="str">
        <f aca="true">IF(ISERROR(MATCH($M$5&amp;K15,Engagés!$J$16:$J$39,0)),"",INDIRECT(ADDRESS(MATCH($M$5&amp;K15,Engagés!$J$1:$J$39,0),1,1,1,"Engagés")))</f>
        <v/>
      </c>
      <c r="M15" s="194"/>
      <c r="N15" s="222"/>
      <c r="O15" s="222"/>
      <c r="P15" s="222"/>
      <c r="Q15" s="222"/>
      <c r="R15" s="222"/>
    </row>
    <row r="16" customFormat="false" ht="17" hidden="false" customHeight="true" outlineLevel="0" collapsed="false">
      <c r="A16" s="214" t="str">
        <f aca="false">IF(B15="","",VLOOKUP(B15,Engagés!$A$16:$F$39,2,0))</f>
        <v/>
      </c>
      <c r="B16" s="214"/>
      <c r="C16" s="214"/>
      <c r="D16" s="213"/>
      <c r="E16" s="213"/>
      <c r="F16" s="213"/>
      <c r="G16" s="213"/>
      <c r="H16" s="213"/>
      <c r="I16" s="191"/>
      <c r="J16" s="192"/>
      <c r="K16" s="214" t="str">
        <f aca="false">IF(L15="","",VLOOKUP(L15,Engagés!$A$16:$F$39,2,0))</f>
        <v/>
      </c>
      <c r="L16" s="214"/>
      <c r="M16" s="214"/>
      <c r="N16" s="213"/>
      <c r="O16" s="213"/>
      <c r="P16" s="213"/>
      <c r="Q16" s="213"/>
      <c r="R16" s="213"/>
    </row>
    <row r="17" customFormat="false" ht="17" hidden="false" customHeight="true" outlineLevel="0" collapsed="false">
      <c r="A17" s="193"/>
      <c r="B17" s="194"/>
      <c r="C17" s="215" t="str">
        <f aca="false">IF(B15="","",VLOOKUP(B15,Engagés!$A$16:$F$39,3,0))</f>
        <v/>
      </c>
      <c r="D17" s="216"/>
      <c r="E17" s="216"/>
      <c r="F17" s="216"/>
      <c r="G17" s="216"/>
      <c r="H17" s="216"/>
      <c r="I17" s="191"/>
      <c r="J17" s="192"/>
      <c r="K17" s="193"/>
      <c r="L17" s="194"/>
      <c r="M17" s="215" t="str">
        <f aca="false">IF(L15="","",VLOOKUP(L15,Engagés!$A$16:$F$39,3,0))</f>
        <v/>
      </c>
      <c r="N17" s="216"/>
      <c r="O17" s="216"/>
      <c r="P17" s="216"/>
      <c r="Q17" s="216"/>
      <c r="R17" s="216"/>
    </row>
    <row r="18" customFormat="false" ht="17" hidden="false" customHeight="true" outlineLevel="0" collapsed="false">
      <c r="A18" s="217" t="str">
        <f aca="false">IF(B15="","",VLOOKUP(B15,Engagés!$A$16:$F$39,4,0))</f>
        <v/>
      </c>
      <c r="B18" s="194"/>
      <c r="C18" s="194"/>
      <c r="D18" s="218"/>
      <c r="E18" s="218"/>
      <c r="F18" s="218"/>
      <c r="G18" s="218"/>
      <c r="H18" s="218"/>
      <c r="I18" s="191"/>
      <c r="J18" s="192"/>
      <c r="K18" s="217" t="str">
        <f aca="false">IF(L15="","",VLOOKUP(L15,Engagés!$A$16:$F$39,4,0))</f>
        <v/>
      </c>
      <c r="L18" s="194"/>
      <c r="M18" s="194"/>
      <c r="N18" s="218"/>
      <c r="O18" s="218"/>
      <c r="P18" s="218"/>
      <c r="Q18" s="218"/>
      <c r="R18" s="218"/>
    </row>
    <row r="19" customFormat="false" ht="17" hidden="false" customHeight="true" outlineLevel="0" collapsed="false">
      <c r="A19" s="193"/>
      <c r="B19" s="194"/>
      <c r="C19" s="194"/>
      <c r="D19" s="220"/>
      <c r="E19" s="220"/>
      <c r="F19" s="220"/>
      <c r="G19" s="220"/>
      <c r="H19" s="220"/>
      <c r="I19" s="191"/>
      <c r="J19" s="192"/>
      <c r="K19" s="193"/>
      <c r="L19" s="194"/>
      <c r="M19" s="194"/>
      <c r="N19" s="220"/>
      <c r="O19" s="220"/>
      <c r="P19" s="220"/>
      <c r="Q19" s="220"/>
      <c r="R19" s="220"/>
    </row>
    <row r="20" customFormat="false" ht="17" hidden="false" customHeight="true" outlineLevel="0" collapsed="false">
      <c r="A20" s="193"/>
      <c r="B20" s="194"/>
      <c r="C20" s="194"/>
      <c r="D20" s="194"/>
      <c r="E20" s="194"/>
      <c r="F20" s="194"/>
      <c r="G20" s="194"/>
      <c r="H20" s="197"/>
      <c r="I20" s="191"/>
      <c r="J20" s="192"/>
      <c r="K20" s="193"/>
      <c r="L20" s="194"/>
      <c r="M20" s="194"/>
      <c r="N20" s="194"/>
      <c r="O20" s="194"/>
      <c r="P20" s="194"/>
      <c r="Q20" s="194"/>
      <c r="R20" s="197"/>
    </row>
    <row r="21" customFormat="false" ht="17" hidden="false" customHeight="true" outlineLevel="0" collapsed="false">
      <c r="A21" s="223" t="s">
        <v>151</v>
      </c>
      <c r="B21" s="223"/>
      <c r="C21" s="223"/>
      <c r="D21" s="224" t="s">
        <v>152</v>
      </c>
      <c r="E21" s="224" t="s">
        <v>153</v>
      </c>
      <c r="F21" s="224" t="s">
        <v>154</v>
      </c>
      <c r="G21" s="194"/>
      <c r="H21" s="197"/>
      <c r="I21" s="191"/>
      <c r="J21" s="192"/>
      <c r="K21" s="223" t="s">
        <v>151</v>
      </c>
      <c r="L21" s="223"/>
      <c r="M21" s="223"/>
      <c r="N21" s="224" t="s">
        <v>152</v>
      </c>
      <c r="O21" s="224" t="s">
        <v>153</v>
      </c>
      <c r="P21" s="224" t="s">
        <v>154</v>
      </c>
      <c r="Q21" s="194"/>
      <c r="R21" s="197"/>
    </row>
    <row r="22" customFormat="false" ht="17" hidden="false" customHeight="true" outlineLevel="0" collapsed="false">
      <c r="A22" s="225" t="str">
        <f aca="false">A11</f>
        <v/>
      </c>
      <c r="B22" s="225"/>
      <c r="C22" s="225"/>
      <c r="D22" s="222"/>
      <c r="E22" s="222"/>
      <c r="F22" s="222"/>
      <c r="G22" s="194"/>
      <c r="H22" s="197"/>
      <c r="I22" s="191"/>
      <c r="J22" s="192"/>
      <c r="K22" s="225" t="str">
        <f aca="false">K11</f>
        <v/>
      </c>
      <c r="L22" s="225"/>
      <c r="M22" s="225"/>
      <c r="N22" s="222"/>
      <c r="O22" s="222"/>
      <c r="P22" s="222"/>
      <c r="Q22" s="194"/>
      <c r="R22" s="197"/>
    </row>
    <row r="23" customFormat="false" ht="17" hidden="false" customHeight="true" outlineLevel="0" collapsed="false">
      <c r="A23" s="225"/>
      <c r="B23" s="225"/>
      <c r="C23" s="225"/>
      <c r="D23" s="216"/>
      <c r="E23" s="216"/>
      <c r="F23" s="216"/>
      <c r="G23" s="194"/>
      <c r="H23" s="197"/>
      <c r="I23" s="191"/>
      <c r="J23" s="192"/>
      <c r="K23" s="225"/>
      <c r="L23" s="225"/>
      <c r="M23" s="225"/>
      <c r="N23" s="216"/>
      <c r="O23" s="216"/>
      <c r="P23" s="216"/>
      <c r="Q23" s="194"/>
      <c r="R23" s="197"/>
    </row>
    <row r="24" customFormat="false" ht="17" hidden="false" customHeight="true" outlineLevel="0" collapsed="false">
      <c r="A24" s="226" t="str">
        <f aca="false">A16</f>
        <v/>
      </c>
      <c r="B24" s="226"/>
      <c r="C24" s="226"/>
      <c r="D24" s="222"/>
      <c r="E24" s="222"/>
      <c r="F24" s="222"/>
      <c r="G24" s="194"/>
      <c r="H24" s="197"/>
      <c r="I24" s="191"/>
      <c r="J24" s="192"/>
      <c r="K24" s="226" t="str">
        <f aca="false">K16</f>
        <v/>
      </c>
      <c r="L24" s="226"/>
      <c r="M24" s="226"/>
      <c r="N24" s="222"/>
      <c r="O24" s="222"/>
      <c r="P24" s="222"/>
      <c r="Q24" s="194"/>
      <c r="R24" s="197"/>
    </row>
    <row r="25" customFormat="false" ht="17" hidden="false" customHeight="true" outlineLevel="0" collapsed="false">
      <c r="A25" s="226"/>
      <c r="B25" s="226"/>
      <c r="C25" s="226"/>
      <c r="D25" s="216"/>
      <c r="E25" s="216"/>
      <c r="F25" s="216"/>
      <c r="G25" s="194"/>
      <c r="H25" s="197"/>
      <c r="I25" s="191"/>
      <c r="J25" s="192"/>
      <c r="K25" s="226"/>
      <c r="L25" s="226"/>
      <c r="M25" s="226"/>
      <c r="N25" s="216"/>
      <c r="O25" s="216"/>
      <c r="P25" s="216"/>
      <c r="Q25" s="194"/>
      <c r="R25" s="197"/>
    </row>
    <row r="26" customFormat="false" ht="17" hidden="false" customHeight="true" outlineLevel="0" collapsed="false">
      <c r="A26" s="227" t="s">
        <v>155</v>
      </c>
      <c r="B26" s="194"/>
      <c r="C26" s="194"/>
      <c r="D26" s="194"/>
      <c r="E26" s="194"/>
      <c r="F26" s="194"/>
      <c r="G26" s="194"/>
      <c r="H26" s="197"/>
      <c r="I26" s="191"/>
      <c r="J26" s="192"/>
      <c r="K26" s="227" t="s">
        <v>155</v>
      </c>
      <c r="L26" s="194"/>
      <c r="M26" s="194"/>
      <c r="N26" s="194"/>
      <c r="O26" s="194"/>
      <c r="P26" s="194"/>
      <c r="Q26" s="194"/>
      <c r="R26" s="197"/>
    </row>
    <row r="27" customFormat="false" ht="17" hidden="false" customHeight="true" outlineLevel="0" collapsed="false">
      <c r="A27" s="193"/>
      <c r="B27" s="194"/>
      <c r="C27" s="194"/>
      <c r="D27" s="194"/>
      <c r="E27" s="194"/>
      <c r="F27" s="194"/>
      <c r="G27" s="194"/>
      <c r="H27" s="197"/>
      <c r="I27" s="191"/>
      <c r="J27" s="192"/>
      <c r="K27" s="193"/>
      <c r="L27" s="194"/>
      <c r="M27" s="194"/>
      <c r="N27" s="194"/>
      <c r="O27" s="194"/>
      <c r="P27" s="194"/>
      <c r="Q27" s="194"/>
      <c r="R27" s="197"/>
    </row>
    <row r="28" customFormat="false" ht="17" hidden="false" customHeight="true" outlineLevel="0" collapsed="false">
      <c r="A28" s="228" t="s">
        <v>156</v>
      </c>
      <c r="B28" s="229"/>
      <c r="C28" s="229"/>
      <c r="D28" s="229"/>
      <c r="E28" s="229"/>
      <c r="F28" s="229"/>
      <c r="G28" s="229"/>
      <c r="H28" s="230"/>
      <c r="I28" s="191"/>
      <c r="J28" s="192"/>
      <c r="K28" s="228" t="s">
        <v>156</v>
      </c>
      <c r="L28" s="229"/>
      <c r="M28" s="229"/>
      <c r="N28" s="229"/>
      <c r="O28" s="229"/>
      <c r="P28" s="229"/>
      <c r="Q28" s="229"/>
      <c r="R28" s="230"/>
    </row>
    <row r="29" customFormat="false" ht="14.15" hidden="false" customHeight="true" outlineLevel="0" collapsed="false">
      <c r="A29" s="231"/>
      <c r="B29" s="231"/>
      <c r="C29" s="231"/>
      <c r="D29" s="231"/>
      <c r="E29" s="231"/>
      <c r="F29" s="231"/>
      <c r="G29" s="231"/>
      <c r="H29" s="231"/>
      <c r="I29" s="232"/>
      <c r="J29" s="233"/>
      <c r="K29" s="231"/>
      <c r="L29" s="231"/>
      <c r="M29" s="231"/>
      <c r="N29" s="231"/>
      <c r="O29" s="231"/>
      <c r="P29" s="231"/>
      <c r="Q29" s="231"/>
      <c r="R29" s="231"/>
    </row>
    <row r="30" customFormat="false" ht="14.15" hidden="false" customHeight="true" outlineLevel="0" collapsed="false">
      <c r="A30" s="234"/>
      <c r="B30" s="234"/>
      <c r="C30" s="234"/>
      <c r="D30" s="234"/>
      <c r="E30" s="234"/>
      <c r="F30" s="234"/>
      <c r="G30" s="234"/>
      <c r="H30" s="234"/>
      <c r="I30" s="235"/>
      <c r="J30" s="236"/>
      <c r="K30" s="234"/>
      <c r="L30" s="234"/>
      <c r="M30" s="234"/>
      <c r="N30" s="234"/>
      <c r="O30" s="234"/>
      <c r="P30" s="234"/>
      <c r="Q30" s="234"/>
      <c r="R30" s="234"/>
    </row>
    <row r="31" customFormat="false" ht="28.35" hidden="false" customHeight="true" outlineLevel="0" collapsed="false">
      <c r="A31" s="190" t="str">
        <f aca="false">Engagés!$A$4</f>
        <v>TOURNOI CHANDELEUR</v>
      </c>
      <c r="B31" s="190"/>
      <c r="C31" s="190"/>
      <c r="D31" s="190"/>
      <c r="E31" s="190"/>
      <c r="F31" s="190"/>
      <c r="G31" s="190"/>
      <c r="H31" s="190"/>
      <c r="I31" s="191"/>
      <c r="J31" s="192"/>
      <c r="K31" s="190" t="str">
        <f aca="false">Engagés!$A$4</f>
        <v>TOURNOI CHANDELEUR</v>
      </c>
      <c r="L31" s="190"/>
      <c r="M31" s="190"/>
      <c r="N31" s="190"/>
      <c r="O31" s="190"/>
      <c r="P31" s="190"/>
      <c r="Q31" s="190"/>
      <c r="R31" s="190"/>
      <c r="U31" s="237"/>
    </row>
    <row r="32" customFormat="false" ht="17" hidden="false" customHeight="true" outlineLevel="0" collapsed="false">
      <c r="A32" s="193"/>
      <c r="B32" s="194"/>
      <c r="C32" s="194"/>
      <c r="D32" s="195" t="s">
        <v>146</v>
      </c>
      <c r="E32" s="196"/>
      <c r="F32" s="194"/>
      <c r="G32" s="194"/>
      <c r="H32" s="197"/>
      <c r="I32" s="191"/>
      <c r="J32" s="192"/>
      <c r="K32" s="193"/>
      <c r="L32" s="194"/>
      <c r="M32" s="194"/>
      <c r="N32" s="195" t="s">
        <v>146</v>
      </c>
      <c r="O32" s="196"/>
      <c r="P32" s="194"/>
      <c r="Q32" s="194"/>
      <c r="R32" s="197"/>
    </row>
    <row r="33" customFormat="false" ht="28.35" hidden="false" customHeight="true" outlineLevel="0" collapsed="false">
      <c r="A33" s="198"/>
      <c r="B33" s="199" t="n">
        <f aca="false">Engagés!$A$7</f>
        <v>45695</v>
      </c>
      <c r="C33" s="199"/>
      <c r="D33" s="199"/>
      <c r="E33" s="199"/>
      <c r="F33" s="199"/>
      <c r="G33" s="199"/>
      <c r="H33" s="197"/>
      <c r="I33" s="191"/>
      <c r="J33" s="192"/>
      <c r="K33" s="198"/>
      <c r="L33" s="199" t="n">
        <f aca="false">Engagés!$A$7</f>
        <v>45695</v>
      </c>
      <c r="M33" s="199"/>
      <c r="N33" s="199"/>
      <c r="O33" s="199"/>
      <c r="P33" s="199"/>
      <c r="Q33" s="199"/>
      <c r="R33" s="197"/>
    </row>
    <row r="34" customFormat="false" ht="17" hidden="false" customHeight="true" outlineLevel="0" collapsed="false">
      <c r="A34" s="200"/>
      <c r="B34" s="201"/>
      <c r="C34" s="201"/>
      <c r="D34" s="201"/>
      <c r="E34" s="194"/>
      <c r="F34" s="194"/>
      <c r="G34" s="194"/>
      <c r="H34" s="197"/>
      <c r="I34" s="191"/>
      <c r="J34" s="192"/>
      <c r="K34" s="200"/>
      <c r="L34" s="201"/>
      <c r="M34" s="201"/>
      <c r="N34" s="201"/>
      <c r="O34" s="194"/>
      <c r="P34" s="194"/>
      <c r="Q34" s="194"/>
      <c r="R34" s="197"/>
    </row>
    <row r="35" customFormat="false" ht="17" hidden="false" customHeight="true" outlineLevel="0" collapsed="false">
      <c r="A35" s="193"/>
      <c r="B35" s="194" t="s">
        <v>46</v>
      </c>
      <c r="C35" s="202" t="str">
        <f aca="false">C5</f>
        <v>B</v>
      </c>
      <c r="E35" s="194" t="s">
        <v>61</v>
      </c>
      <c r="F35" s="194"/>
      <c r="G35" s="194"/>
      <c r="H35" s="197"/>
      <c r="I35" s="191"/>
      <c r="J35" s="192"/>
      <c r="K35" s="193"/>
      <c r="L35" s="194" t="s">
        <v>46</v>
      </c>
      <c r="M35" s="202"/>
      <c r="O35" s="194" t="s">
        <v>61</v>
      </c>
      <c r="P35" s="194"/>
      <c r="Q35" s="194"/>
      <c r="R35" s="197"/>
    </row>
    <row r="36" customFormat="false" ht="17" hidden="false" customHeight="true" outlineLevel="0" collapsed="false">
      <c r="A36" s="203" t="s">
        <v>147</v>
      </c>
      <c r="B36" s="204"/>
      <c r="C36" s="204"/>
      <c r="D36" s="204"/>
      <c r="E36" s="204"/>
      <c r="F36" s="204"/>
      <c r="G36" s="204"/>
      <c r="H36" s="205"/>
      <c r="I36" s="191"/>
      <c r="J36" s="192"/>
      <c r="K36" s="203" t="s">
        <v>147</v>
      </c>
      <c r="L36" s="204"/>
      <c r="M36" s="204"/>
      <c r="N36" s="204"/>
      <c r="O36" s="204"/>
      <c r="P36" s="204"/>
      <c r="Q36" s="204"/>
      <c r="R36" s="205"/>
    </row>
    <row r="37" customFormat="false" ht="17" hidden="false" customHeight="true" outlineLevel="0" collapsed="false">
      <c r="A37" s="193"/>
      <c r="B37" s="194"/>
      <c r="C37" s="194"/>
      <c r="D37" s="206" t="s">
        <v>67</v>
      </c>
      <c r="E37" s="206"/>
      <c r="F37" s="206"/>
      <c r="G37" s="206"/>
      <c r="H37" s="206"/>
      <c r="I37" s="191"/>
      <c r="J37" s="192"/>
      <c r="K37" s="193"/>
      <c r="L37" s="194"/>
      <c r="M37" s="194"/>
      <c r="N37" s="206" t="s">
        <v>67</v>
      </c>
      <c r="O37" s="206"/>
      <c r="P37" s="206"/>
      <c r="Q37" s="206"/>
      <c r="R37" s="206"/>
    </row>
    <row r="38" customFormat="false" ht="17" hidden="false" customHeight="true" outlineLevel="0" collapsed="false">
      <c r="A38" s="207" t="s">
        <v>148</v>
      </c>
      <c r="B38" s="207"/>
      <c r="C38" s="207"/>
      <c r="D38" s="208" t="n">
        <v>1</v>
      </c>
      <c r="E38" s="208" t="n">
        <v>2</v>
      </c>
      <c r="F38" s="208" t="n">
        <v>3</v>
      </c>
      <c r="G38" s="208" t="n">
        <v>4</v>
      </c>
      <c r="H38" s="208" t="n">
        <v>5</v>
      </c>
      <c r="I38" s="191"/>
      <c r="J38" s="192"/>
      <c r="K38" s="207" t="s">
        <v>148</v>
      </c>
      <c r="L38" s="207"/>
      <c r="M38" s="207"/>
      <c r="N38" s="208" t="n">
        <v>1</v>
      </c>
      <c r="O38" s="208" t="n">
        <v>2</v>
      </c>
      <c r="P38" s="208" t="n">
        <v>3</v>
      </c>
      <c r="Q38" s="208" t="n">
        <v>4</v>
      </c>
      <c r="R38" s="208" t="n">
        <v>5</v>
      </c>
    </row>
    <row r="39" customFormat="false" ht="17" hidden="false" customHeight="true" outlineLevel="0" collapsed="false">
      <c r="A39" s="207"/>
      <c r="B39" s="209"/>
      <c r="C39" s="209"/>
      <c r="D39" s="210" t="s">
        <v>149</v>
      </c>
      <c r="E39" s="210"/>
      <c r="F39" s="210"/>
      <c r="G39" s="210"/>
      <c r="H39" s="210"/>
      <c r="I39" s="191"/>
      <c r="J39" s="192"/>
      <c r="K39" s="207"/>
      <c r="L39" s="209"/>
      <c r="M39" s="209"/>
      <c r="N39" s="210" t="s">
        <v>149</v>
      </c>
      <c r="O39" s="210"/>
      <c r="P39" s="210"/>
      <c r="Q39" s="210"/>
      <c r="R39" s="210"/>
    </row>
    <row r="40" customFormat="false" ht="17" hidden="false" customHeight="true" outlineLevel="0" collapsed="false">
      <c r="A40" s="211" t="n">
        <v>1</v>
      </c>
      <c r="B40" s="212" t="str">
        <f aca="true">IF(ISERROR(MATCH($C$35&amp;A40,Engagés!$J$16:$J$39,0)),"",INDIRECT(ADDRESS(MATCH($C$35&amp;A40,Engagés!$J$1:$J$39,0),1,1,1,"Engagés")))</f>
        <v/>
      </c>
      <c r="C40" s="194"/>
      <c r="D40" s="213"/>
      <c r="E40" s="213"/>
      <c r="F40" s="213"/>
      <c r="G40" s="213"/>
      <c r="H40" s="213"/>
      <c r="I40" s="191"/>
      <c r="J40" s="192"/>
      <c r="K40" s="211"/>
      <c r="L40" s="212"/>
      <c r="M40" s="194"/>
      <c r="N40" s="213"/>
      <c r="O40" s="213"/>
      <c r="P40" s="213"/>
      <c r="Q40" s="213"/>
      <c r="R40" s="213"/>
    </row>
    <row r="41" customFormat="false" ht="17" hidden="false" customHeight="true" outlineLevel="0" collapsed="false">
      <c r="A41" s="214" t="str">
        <f aca="false">IF(B40="","",VLOOKUP(B40,Engagés!$A$16:$F$39,2,0))</f>
        <v/>
      </c>
      <c r="B41" s="214"/>
      <c r="C41" s="214"/>
      <c r="D41" s="213"/>
      <c r="E41" s="213"/>
      <c r="F41" s="213"/>
      <c r="G41" s="213"/>
      <c r="H41" s="213"/>
      <c r="I41" s="191"/>
      <c r="J41" s="192"/>
      <c r="K41" s="214"/>
      <c r="L41" s="214"/>
      <c r="M41" s="214"/>
      <c r="N41" s="213"/>
      <c r="O41" s="213"/>
      <c r="P41" s="213"/>
      <c r="Q41" s="213"/>
      <c r="R41" s="213"/>
    </row>
    <row r="42" customFormat="false" ht="17" hidden="false" customHeight="true" outlineLevel="0" collapsed="false">
      <c r="A42" s="193"/>
      <c r="B42" s="194"/>
      <c r="C42" s="215" t="str">
        <f aca="false">IF(B40="","",VLOOKUP(B40,Engagés!$A$16:$F$39,3,0))</f>
        <v/>
      </c>
      <c r="D42" s="216"/>
      <c r="E42" s="216"/>
      <c r="F42" s="216"/>
      <c r="G42" s="216"/>
      <c r="H42" s="216"/>
      <c r="I42" s="191"/>
      <c r="J42" s="192"/>
      <c r="K42" s="193"/>
      <c r="L42" s="194"/>
      <c r="M42" s="215"/>
      <c r="N42" s="216"/>
      <c r="O42" s="216"/>
      <c r="P42" s="216"/>
      <c r="Q42" s="216"/>
      <c r="R42" s="216"/>
    </row>
    <row r="43" customFormat="false" ht="17" hidden="false" customHeight="true" outlineLevel="0" collapsed="false">
      <c r="A43" s="217" t="str">
        <f aca="false">IF(B40="","",VLOOKUP(B40,Engagés!$A$16:$F$39,4,0))</f>
        <v/>
      </c>
      <c r="B43" s="194"/>
      <c r="C43" s="194"/>
      <c r="D43" s="218"/>
      <c r="E43" s="218"/>
      <c r="F43" s="218"/>
      <c r="G43" s="218"/>
      <c r="H43" s="218"/>
      <c r="I43" s="191"/>
      <c r="J43" s="192"/>
      <c r="K43" s="217"/>
      <c r="L43" s="194"/>
      <c r="M43" s="194"/>
      <c r="N43" s="218"/>
      <c r="O43" s="218"/>
      <c r="P43" s="218"/>
      <c r="Q43" s="218"/>
      <c r="R43" s="218"/>
    </row>
    <row r="44" customFormat="false" ht="17" hidden="false" customHeight="true" outlineLevel="0" collapsed="false">
      <c r="A44" s="193"/>
      <c r="B44" s="219" t="s">
        <v>150</v>
      </c>
      <c r="C44" s="194"/>
      <c r="D44" s="220"/>
      <c r="E44" s="220"/>
      <c r="F44" s="220"/>
      <c r="G44" s="220"/>
      <c r="H44" s="220"/>
      <c r="I44" s="191"/>
      <c r="J44" s="192"/>
      <c r="K44" s="193"/>
      <c r="L44" s="219" t="s">
        <v>150</v>
      </c>
      <c r="M44" s="194"/>
      <c r="N44" s="220"/>
      <c r="O44" s="220"/>
      <c r="P44" s="220"/>
      <c r="Q44" s="220"/>
      <c r="R44" s="220"/>
    </row>
    <row r="45" customFormat="false" ht="17" hidden="false" customHeight="true" outlineLevel="0" collapsed="false">
      <c r="A45" s="211" t="n">
        <v>2</v>
      </c>
      <c r="B45" s="221" t="str">
        <f aca="true">IF(ISERROR(MATCH($C$35&amp;A45,Engagés!$J$16:$J$39,0)),"",INDIRECT(ADDRESS(MATCH($C$35&amp;A45,Engagés!$J$1:$J$39,0),1,1,1,"Engagés")))</f>
        <v/>
      </c>
      <c r="C45" s="194"/>
      <c r="D45" s="222"/>
      <c r="E45" s="222"/>
      <c r="F45" s="222"/>
      <c r="G45" s="222"/>
      <c r="H45" s="222"/>
      <c r="I45" s="191"/>
      <c r="J45" s="192"/>
      <c r="K45" s="211"/>
      <c r="L45" s="221" t="str">
        <f aca="true">IF(ISERROR(MATCH($M$35&amp;K45,[1]Engagés!$J$16:$J$39,0)),"",INDIRECT(ADDRESS(MATCH($M$35&amp;K45,[1]Engagés!$J$1:$J$39,0),1,1,1,"Engagés")))</f>
        <v/>
      </c>
      <c r="M45" s="194"/>
      <c r="N45" s="222"/>
      <c r="O45" s="222"/>
      <c r="P45" s="222"/>
      <c r="Q45" s="222"/>
      <c r="R45" s="222"/>
    </row>
    <row r="46" customFormat="false" ht="17" hidden="false" customHeight="true" outlineLevel="0" collapsed="false">
      <c r="A46" s="214" t="str">
        <f aca="false">IF(B45="","",VLOOKUP(B45,Engagés!$A$16:$F$39,2,0))</f>
        <v/>
      </c>
      <c r="B46" s="214"/>
      <c r="C46" s="214"/>
      <c r="D46" s="213"/>
      <c r="E46" s="213"/>
      <c r="F46" s="213"/>
      <c r="G46" s="213"/>
      <c r="H46" s="213"/>
      <c r="I46" s="191"/>
      <c r="J46" s="192"/>
      <c r="K46" s="214"/>
      <c r="L46" s="214"/>
      <c r="M46" s="214"/>
      <c r="N46" s="213"/>
      <c r="O46" s="213"/>
      <c r="P46" s="213"/>
      <c r="Q46" s="213"/>
      <c r="R46" s="213"/>
    </row>
    <row r="47" customFormat="false" ht="17" hidden="false" customHeight="true" outlineLevel="0" collapsed="false">
      <c r="A47" s="193"/>
      <c r="B47" s="194"/>
      <c r="C47" s="215" t="str">
        <f aca="false">IF(B45="","",VLOOKUP(B45,Engagés!$A$16:$F$39,3,0))</f>
        <v/>
      </c>
      <c r="D47" s="216"/>
      <c r="E47" s="216"/>
      <c r="F47" s="216"/>
      <c r="G47" s="216"/>
      <c r="H47" s="216"/>
      <c r="I47" s="191"/>
      <c r="J47" s="192"/>
      <c r="K47" s="193"/>
      <c r="L47" s="194"/>
      <c r="M47" s="215"/>
      <c r="N47" s="216"/>
      <c r="O47" s="216"/>
      <c r="P47" s="216"/>
      <c r="Q47" s="216"/>
      <c r="R47" s="216"/>
    </row>
    <row r="48" customFormat="false" ht="17" hidden="false" customHeight="true" outlineLevel="0" collapsed="false">
      <c r="A48" s="217" t="str">
        <f aca="false">IF(B45="","",VLOOKUP(B45,Engagés!$A$16:$F$39,4,0))</f>
        <v/>
      </c>
      <c r="B48" s="194"/>
      <c r="C48" s="194"/>
      <c r="D48" s="218"/>
      <c r="E48" s="218"/>
      <c r="F48" s="218"/>
      <c r="G48" s="218"/>
      <c r="H48" s="218"/>
      <c r="I48" s="191"/>
      <c r="J48" s="192"/>
      <c r="K48" s="217"/>
      <c r="L48" s="194"/>
      <c r="M48" s="194"/>
      <c r="N48" s="218"/>
      <c r="O48" s="218"/>
      <c r="P48" s="218"/>
      <c r="Q48" s="218"/>
      <c r="R48" s="218"/>
    </row>
    <row r="49" customFormat="false" ht="17" hidden="false" customHeight="true" outlineLevel="0" collapsed="false">
      <c r="A49" s="193"/>
      <c r="B49" s="194"/>
      <c r="C49" s="194"/>
      <c r="D49" s="220"/>
      <c r="E49" s="220"/>
      <c r="F49" s="220"/>
      <c r="G49" s="220"/>
      <c r="H49" s="220"/>
      <c r="I49" s="191"/>
      <c r="J49" s="192"/>
      <c r="K49" s="193"/>
      <c r="L49" s="194"/>
      <c r="M49" s="194"/>
      <c r="N49" s="220"/>
      <c r="O49" s="220"/>
      <c r="P49" s="220"/>
      <c r="Q49" s="220"/>
      <c r="R49" s="220"/>
    </row>
    <row r="50" customFormat="false" ht="17" hidden="false" customHeight="true" outlineLevel="0" collapsed="false">
      <c r="A50" s="193"/>
      <c r="B50" s="194"/>
      <c r="C50" s="194"/>
      <c r="D50" s="194"/>
      <c r="E50" s="194"/>
      <c r="F50" s="194"/>
      <c r="G50" s="194"/>
      <c r="H50" s="197"/>
      <c r="I50" s="191"/>
      <c r="J50" s="192"/>
      <c r="K50" s="193"/>
      <c r="L50" s="194"/>
      <c r="M50" s="194"/>
      <c r="N50" s="194"/>
      <c r="O50" s="194"/>
      <c r="P50" s="194"/>
      <c r="Q50" s="194"/>
      <c r="R50" s="197"/>
    </row>
    <row r="51" customFormat="false" ht="17" hidden="false" customHeight="true" outlineLevel="0" collapsed="false">
      <c r="A51" s="223" t="s">
        <v>151</v>
      </c>
      <c r="B51" s="223"/>
      <c r="C51" s="223"/>
      <c r="D51" s="224" t="s">
        <v>152</v>
      </c>
      <c r="E51" s="224" t="s">
        <v>153</v>
      </c>
      <c r="F51" s="224" t="s">
        <v>154</v>
      </c>
      <c r="G51" s="194"/>
      <c r="H51" s="197"/>
      <c r="I51" s="191"/>
      <c r="J51" s="192"/>
      <c r="K51" s="223" t="s">
        <v>151</v>
      </c>
      <c r="L51" s="223"/>
      <c r="M51" s="223"/>
      <c r="N51" s="224" t="s">
        <v>152</v>
      </c>
      <c r="O51" s="224" t="s">
        <v>153</v>
      </c>
      <c r="P51" s="224" t="s">
        <v>154</v>
      </c>
      <c r="Q51" s="194"/>
      <c r="R51" s="197"/>
    </row>
    <row r="52" customFormat="false" ht="17" hidden="false" customHeight="true" outlineLevel="0" collapsed="false">
      <c r="A52" s="225" t="str">
        <f aca="false">A41</f>
        <v/>
      </c>
      <c r="B52" s="225"/>
      <c r="C52" s="225"/>
      <c r="D52" s="222"/>
      <c r="E52" s="222"/>
      <c r="F52" s="222"/>
      <c r="G52" s="194"/>
      <c r="H52" s="197"/>
      <c r="I52" s="191"/>
      <c r="J52" s="192"/>
      <c r="K52" s="225"/>
      <c r="L52" s="225"/>
      <c r="M52" s="225"/>
      <c r="N52" s="222"/>
      <c r="O52" s="222"/>
      <c r="P52" s="222"/>
      <c r="Q52" s="194"/>
      <c r="R52" s="197"/>
    </row>
    <row r="53" customFormat="false" ht="17" hidden="false" customHeight="true" outlineLevel="0" collapsed="false">
      <c r="A53" s="225"/>
      <c r="B53" s="225"/>
      <c r="C53" s="225"/>
      <c r="D53" s="216"/>
      <c r="E53" s="216"/>
      <c r="F53" s="216"/>
      <c r="G53" s="194"/>
      <c r="H53" s="197"/>
      <c r="I53" s="191"/>
      <c r="J53" s="192"/>
      <c r="K53" s="225"/>
      <c r="L53" s="225"/>
      <c r="M53" s="225"/>
      <c r="N53" s="216"/>
      <c r="O53" s="216"/>
      <c r="P53" s="216"/>
      <c r="Q53" s="194"/>
      <c r="R53" s="197"/>
    </row>
    <row r="54" customFormat="false" ht="17" hidden="false" customHeight="true" outlineLevel="0" collapsed="false">
      <c r="A54" s="226" t="str">
        <f aca="false">A46</f>
        <v/>
      </c>
      <c r="B54" s="226"/>
      <c r="C54" s="226"/>
      <c r="D54" s="222"/>
      <c r="E54" s="222"/>
      <c r="F54" s="222"/>
      <c r="G54" s="194"/>
      <c r="H54" s="197"/>
      <c r="I54" s="191"/>
      <c r="J54" s="192"/>
      <c r="K54" s="226"/>
      <c r="L54" s="226"/>
      <c r="M54" s="226"/>
      <c r="N54" s="222"/>
      <c r="O54" s="222"/>
      <c r="P54" s="222"/>
      <c r="Q54" s="194"/>
      <c r="R54" s="197"/>
    </row>
    <row r="55" customFormat="false" ht="17" hidden="false" customHeight="true" outlineLevel="0" collapsed="false">
      <c r="A55" s="226"/>
      <c r="B55" s="226"/>
      <c r="C55" s="226"/>
      <c r="D55" s="216"/>
      <c r="E55" s="216"/>
      <c r="F55" s="216"/>
      <c r="G55" s="194"/>
      <c r="H55" s="197"/>
      <c r="I55" s="191"/>
      <c r="J55" s="192"/>
      <c r="K55" s="226"/>
      <c r="L55" s="226"/>
      <c r="M55" s="226"/>
      <c r="N55" s="216"/>
      <c r="O55" s="216"/>
      <c r="P55" s="216"/>
      <c r="Q55" s="194"/>
      <c r="R55" s="197"/>
    </row>
    <row r="56" customFormat="false" ht="17" hidden="false" customHeight="true" outlineLevel="0" collapsed="false">
      <c r="A56" s="227" t="s">
        <v>155</v>
      </c>
      <c r="B56" s="194"/>
      <c r="C56" s="194"/>
      <c r="D56" s="194"/>
      <c r="E56" s="194"/>
      <c r="F56" s="194"/>
      <c r="G56" s="194"/>
      <c r="H56" s="197"/>
      <c r="I56" s="191"/>
      <c r="J56" s="192"/>
      <c r="K56" s="227" t="s">
        <v>155</v>
      </c>
      <c r="L56" s="194"/>
      <c r="M56" s="194"/>
      <c r="N56" s="194"/>
      <c r="O56" s="194"/>
      <c r="P56" s="194"/>
      <c r="Q56" s="194"/>
      <c r="R56" s="197"/>
    </row>
    <row r="57" customFormat="false" ht="17" hidden="false" customHeight="true" outlineLevel="0" collapsed="false">
      <c r="A57" s="193"/>
      <c r="B57" s="194"/>
      <c r="C57" s="194"/>
      <c r="D57" s="194"/>
      <c r="E57" s="194"/>
      <c r="F57" s="194"/>
      <c r="G57" s="194"/>
      <c r="H57" s="197"/>
      <c r="I57" s="191"/>
      <c r="J57" s="192"/>
      <c r="K57" s="193"/>
      <c r="L57" s="194"/>
      <c r="M57" s="194"/>
      <c r="N57" s="194"/>
      <c r="O57" s="194"/>
      <c r="P57" s="194"/>
      <c r="Q57" s="194"/>
      <c r="R57" s="197"/>
    </row>
    <row r="58" customFormat="false" ht="17" hidden="false" customHeight="true" outlineLevel="0" collapsed="false">
      <c r="A58" s="228" t="s">
        <v>156</v>
      </c>
      <c r="B58" s="229"/>
      <c r="C58" s="229"/>
      <c r="D58" s="229"/>
      <c r="E58" s="229"/>
      <c r="F58" s="229"/>
      <c r="G58" s="229"/>
      <c r="H58" s="230"/>
      <c r="I58" s="191"/>
      <c r="J58" s="192"/>
      <c r="K58" s="228" t="s">
        <v>156</v>
      </c>
      <c r="L58" s="229"/>
      <c r="M58" s="229"/>
      <c r="N58" s="229"/>
      <c r="O58" s="229"/>
      <c r="P58" s="229"/>
      <c r="Q58" s="229"/>
      <c r="R58" s="230"/>
    </row>
  </sheetData>
  <mergeCells count="40">
    <mergeCell ref="A1:H1"/>
    <mergeCell ref="K1:R1"/>
    <mergeCell ref="B3:G3"/>
    <mergeCell ref="L3:Q3"/>
    <mergeCell ref="D7:H7"/>
    <mergeCell ref="N7:R7"/>
    <mergeCell ref="A8:C8"/>
    <mergeCell ref="K8:M8"/>
    <mergeCell ref="D9:H9"/>
    <mergeCell ref="N9:R9"/>
    <mergeCell ref="A11:C11"/>
    <mergeCell ref="K11:M11"/>
    <mergeCell ref="A16:C16"/>
    <mergeCell ref="K16:M16"/>
    <mergeCell ref="A21:C21"/>
    <mergeCell ref="K21:M21"/>
    <mergeCell ref="A22:C23"/>
    <mergeCell ref="K22:M23"/>
    <mergeCell ref="A24:C25"/>
    <mergeCell ref="K24:M25"/>
    <mergeCell ref="A31:H31"/>
    <mergeCell ref="K31:R31"/>
    <mergeCell ref="B33:G33"/>
    <mergeCell ref="L33:Q33"/>
    <mergeCell ref="D37:H37"/>
    <mergeCell ref="N37:R37"/>
    <mergeCell ref="A38:C38"/>
    <mergeCell ref="K38:M38"/>
    <mergeCell ref="D39:H39"/>
    <mergeCell ref="N39:R39"/>
    <mergeCell ref="A41:C41"/>
    <mergeCell ref="K41:M41"/>
    <mergeCell ref="A46:C46"/>
    <mergeCell ref="K46:M46"/>
    <mergeCell ref="A51:C51"/>
    <mergeCell ref="K51:M51"/>
    <mergeCell ref="A52:C53"/>
    <mergeCell ref="K52:M53"/>
    <mergeCell ref="A54:C55"/>
    <mergeCell ref="K54:M55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U58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C35" activeCellId="0" sqref="C3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.65"/>
    <col collapsed="false" customWidth="true" hidden="false" outlineLevel="0" max="8" min="2" style="1" width="7.66"/>
    <col collapsed="false" customWidth="true" hidden="false" outlineLevel="0" max="10" min="9" style="1" width="2.55"/>
    <col collapsed="false" customWidth="true" hidden="false" outlineLevel="0" max="18" min="11" style="1" width="7.66"/>
  </cols>
  <sheetData>
    <row r="1" customFormat="false" ht="28.35" hidden="false" customHeight="true" outlineLevel="0" collapsed="false">
      <c r="A1" s="190" t="str">
        <f aca="false">Engagés!$A$4</f>
        <v>TOURNOI CHANDELEUR</v>
      </c>
      <c r="B1" s="190"/>
      <c r="C1" s="190"/>
      <c r="D1" s="190"/>
      <c r="E1" s="190"/>
      <c r="F1" s="190"/>
      <c r="G1" s="190"/>
      <c r="H1" s="190"/>
      <c r="I1" s="191"/>
      <c r="J1" s="192"/>
      <c r="K1" s="190" t="str">
        <f aca="false">Engagés!$A$4</f>
        <v>TOURNOI CHANDELEUR</v>
      </c>
      <c r="L1" s="190"/>
      <c r="M1" s="190"/>
      <c r="N1" s="190"/>
      <c r="O1" s="190"/>
      <c r="P1" s="190"/>
      <c r="Q1" s="190"/>
      <c r="R1" s="190"/>
    </row>
    <row r="2" customFormat="false" ht="17" hidden="false" customHeight="true" outlineLevel="0" collapsed="false">
      <c r="A2" s="193"/>
      <c r="B2" s="194"/>
      <c r="C2" s="194"/>
      <c r="D2" s="195" t="s">
        <v>146</v>
      </c>
      <c r="E2" s="196"/>
      <c r="F2" s="194"/>
      <c r="G2" s="194"/>
      <c r="H2" s="197"/>
      <c r="I2" s="191"/>
      <c r="J2" s="192"/>
      <c r="K2" s="193"/>
      <c r="L2" s="194"/>
      <c r="M2" s="194"/>
      <c r="N2" s="195" t="s">
        <v>146</v>
      </c>
      <c r="O2" s="196"/>
      <c r="P2" s="194"/>
      <c r="Q2" s="194"/>
      <c r="R2" s="197"/>
    </row>
    <row r="3" customFormat="false" ht="28.35" hidden="false" customHeight="true" outlineLevel="0" collapsed="false">
      <c r="A3" s="198"/>
      <c r="B3" s="199" t="n">
        <f aca="false">Engagés!$A$7</f>
        <v>45695</v>
      </c>
      <c r="C3" s="199"/>
      <c r="D3" s="199"/>
      <c r="E3" s="199"/>
      <c r="F3" s="199"/>
      <c r="G3" s="199"/>
      <c r="H3" s="197"/>
      <c r="I3" s="191"/>
      <c r="J3" s="192"/>
      <c r="K3" s="198"/>
      <c r="L3" s="199" t="n">
        <f aca="false">Engagés!$A$7</f>
        <v>45695</v>
      </c>
      <c r="M3" s="199"/>
      <c r="N3" s="199"/>
      <c r="O3" s="199"/>
      <c r="P3" s="199"/>
      <c r="Q3" s="199"/>
      <c r="R3" s="197"/>
    </row>
    <row r="4" customFormat="false" ht="17" hidden="false" customHeight="true" outlineLevel="0" collapsed="false">
      <c r="A4" s="200"/>
      <c r="B4" s="201"/>
      <c r="C4" s="201"/>
      <c r="D4" s="201"/>
      <c r="E4" s="194"/>
      <c r="F4" s="194"/>
      <c r="G4" s="194"/>
      <c r="H4" s="197"/>
      <c r="I4" s="191"/>
      <c r="J4" s="192"/>
      <c r="K4" s="200"/>
      <c r="L4" s="201"/>
      <c r="M4" s="201"/>
      <c r="N4" s="201"/>
      <c r="O4" s="194"/>
      <c r="P4" s="194"/>
      <c r="Q4" s="194"/>
      <c r="R4" s="197"/>
    </row>
    <row r="5" customFormat="false" ht="17" hidden="false" customHeight="true" outlineLevel="0" collapsed="false">
      <c r="A5" s="193"/>
      <c r="B5" s="194" t="s">
        <v>46</v>
      </c>
      <c r="C5" s="202" t="s">
        <v>53</v>
      </c>
      <c r="E5" s="194" t="s">
        <v>61</v>
      </c>
      <c r="F5" s="194"/>
      <c r="G5" s="194"/>
      <c r="H5" s="197"/>
      <c r="I5" s="191"/>
      <c r="J5" s="192"/>
      <c r="K5" s="193"/>
      <c r="L5" s="194" t="s">
        <v>46</v>
      </c>
      <c r="M5" s="202" t="str">
        <f aca="false">C5</f>
        <v>C</v>
      </c>
      <c r="O5" s="194" t="s">
        <v>61</v>
      </c>
      <c r="P5" s="194"/>
      <c r="Q5" s="194"/>
      <c r="R5" s="197"/>
    </row>
    <row r="6" customFormat="false" ht="17" hidden="false" customHeight="true" outlineLevel="0" collapsed="false">
      <c r="A6" s="203" t="s">
        <v>147</v>
      </c>
      <c r="B6" s="204"/>
      <c r="C6" s="204"/>
      <c r="D6" s="204"/>
      <c r="E6" s="204"/>
      <c r="F6" s="204"/>
      <c r="G6" s="204"/>
      <c r="H6" s="205"/>
      <c r="I6" s="191"/>
      <c r="J6" s="192"/>
      <c r="K6" s="203" t="s">
        <v>147</v>
      </c>
      <c r="L6" s="204"/>
      <c r="M6" s="204"/>
      <c r="N6" s="204"/>
      <c r="O6" s="204"/>
      <c r="P6" s="204"/>
      <c r="Q6" s="204"/>
      <c r="R6" s="205"/>
    </row>
    <row r="7" customFormat="false" ht="17" hidden="false" customHeight="true" outlineLevel="0" collapsed="false">
      <c r="A7" s="193"/>
      <c r="B7" s="194"/>
      <c r="C7" s="194"/>
      <c r="D7" s="206" t="s">
        <v>67</v>
      </c>
      <c r="E7" s="206"/>
      <c r="F7" s="206"/>
      <c r="G7" s="206"/>
      <c r="H7" s="206"/>
      <c r="I7" s="191"/>
      <c r="J7" s="192"/>
      <c r="K7" s="193"/>
      <c r="L7" s="194"/>
      <c r="M7" s="194"/>
      <c r="N7" s="206" t="s">
        <v>67</v>
      </c>
      <c r="O7" s="206"/>
      <c r="P7" s="206"/>
      <c r="Q7" s="206"/>
      <c r="R7" s="206"/>
    </row>
    <row r="8" customFormat="false" ht="17" hidden="false" customHeight="true" outlineLevel="0" collapsed="false">
      <c r="A8" s="207" t="s">
        <v>148</v>
      </c>
      <c r="B8" s="207"/>
      <c r="C8" s="207"/>
      <c r="D8" s="208" t="n">
        <v>1</v>
      </c>
      <c r="E8" s="208" t="n">
        <v>2</v>
      </c>
      <c r="F8" s="208" t="n">
        <v>3</v>
      </c>
      <c r="G8" s="208" t="n">
        <v>4</v>
      </c>
      <c r="H8" s="208" t="n">
        <v>5</v>
      </c>
      <c r="I8" s="191"/>
      <c r="J8" s="192"/>
      <c r="K8" s="207" t="s">
        <v>148</v>
      </c>
      <c r="L8" s="207"/>
      <c r="M8" s="207"/>
      <c r="N8" s="208" t="n">
        <v>1</v>
      </c>
      <c r="O8" s="208" t="n">
        <v>2</v>
      </c>
      <c r="P8" s="208" t="n">
        <v>3</v>
      </c>
      <c r="Q8" s="208" t="n">
        <v>4</v>
      </c>
      <c r="R8" s="208" t="n">
        <v>5</v>
      </c>
    </row>
    <row r="9" customFormat="false" ht="17" hidden="false" customHeight="true" outlineLevel="0" collapsed="false">
      <c r="A9" s="207"/>
      <c r="B9" s="209"/>
      <c r="C9" s="209"/>
      <c r="D9" s="210" t="s">
        <v>149</v>
      </c>
      <c r="E9" s="210"/>
      <c r="F9" s="210"/>
      <c r="G9" s="210"/>
      <c r="H9" s="210"/>
      <c r="I9" s="191"/>
      <c r="J9" s="192"/>
      <c r="K9" s="207"/>
      <c r="L9" s="209"/>
      <c r="M9" s="209"/>
      <c r="N9" s="210" t="s">
        <v>149</v>
      </c>
      <c r="O9" s="210"/>
      <c r="P9" s="210"/>
      <c r="Q9" s="210"/>
      <c r="R9" s="210"/>
    </row>
    <row r="10" customFormat="false" ht="17" hidden="false" customHeight="true" outlineLevel="0" collapsed="false">
      <c r="A10" s="211" t="n">
        <v>1</v>
      </c>
      <c r="B10" s="212" t="str">
        <f aca="true">IF(ISERROR(MATCH($C$5&amp;A10,Engagés!$J$16:$J$39,0)),"",INDIRECT(ADDRESS(MATCH($C$5&amp;A10,Engagés!$J$1:$J$39,0),1,1,1,"Engagés")))</f>
        <v/>
      </c>
      <c r="C10" s="194"/>
      <c r="D10" s="213"/>
      <c r="E10" s="213"/>
      <c r="F10" s="213"/>
      <c r="G10" s="213"/>
      <c r="H10" s="213"/>
      <c r="I10" s="191"/>
      <c r="J10" s="192"/>
      <c r="K10" s="211" t="n">
        <v>2</v>
      </c>
      <c r="L10" s="212" t="str">
        <f aca="true">IF(ISERROR(MATCH($M$5&amp;K10,Engagés!$J$16:$J$39,0)),"",INDIRECT(ADDRESS(MATCH($M$5&amp;K10,Engagés!$J$1:$J$39,0),1,1,1,"Engagés")))</f>
        <v/>
      </c>
      <c r="M10" s="194"/>
      <c r="N10" s="213"/>
      <c r="O10" s="213"/>
      <c r="P10" s="213"/>
      <c r="Q10" s="213"/>
      <c r="R10" s="213"/>
    </row>
    <row r="11" customFormat="false" ht="17" hidden="false" customHeight="true" outlineLevel="0" collapsed="false">
      <c r="A11" s="214" t="str">
        <f aca="false">IF(B10="","",VLOOKUP(B10,Engagés!$A$16:$F$39,2,0))</f>
        <v/>
      </c>
      <c r="B11" s="214"/>
      <c r="C11" s="214"/>
      <c r="D11" s="213"/>
      <c r="E11" s="213"/>
      <c r="F11" s="213"/>
      <c r="G11" s="213"/>
      <c r="H11" s="213"/>
      <c r="I11" s="191"/>
      <c r="J11" s="192"/>
      <c r="K11" s="214" t="str">
        <f aca="false">IF(L10="","",VLOOKUP(L10,Engagés!$A$16:$F$39,2,0))</f>
        <v/>
      </c>
      <c r="L11" s="214"/>
      <c r="M11" s="214"/>
      <c r="N11" s="213"/>
      <c r="O11" s="213"/>
      <c r="P11" s="213"/>
      <c r="Q11" s="213"/>
      <c r="R11" s="213"/>
    </row>
    <row r="12" customFormat="false" ht="17" hidden="false" customHeight="true" outlineLevel="0" collapsed="false">
      <c r="A12" s="193"/>
      <c r="B12" s="194"/>
      <c r="C12" s="215" t="str">
        <f aca="false">IF(B10="","",VLOOKUP(B10,Engagés!$A$16:$F$39,3,0))</f>
        <v/>
      </c>
      <c r="D12" s="216"/>
      <c r="E12" s="216"/>
      <c r="F12" s="216"/>
      <c r="G12" s="216"/>
      <c r="H12" s="216"/>
      <c r="I12" s="191"/>
      <c r="J12" s="192"/>
      <c r="K12" s="193"/>
      <c r="L12" s="194"/>
      <c r="M12" s="215" t="str">
        <f aca="false">IF(L10="","",VLOOKUP(L10,Engagés!$A$16:$F$39,3,0))</f>
        <v/>
      </c>
      <c r="N12" s="216"/>
      <c r="O12" s="216"/>
      <c r="P12" s="216"/>
      <c r="Q12" s="216"/>
      <c r="R12" s="216"/>
    </row>
    <row r="13" customFormat="false" ht="17" hidden="false" customHeight="true" outlineLevel="0" collapsed="false">
      <c r="A13" s="217" t="str">
        <f aca="false">IF(B10="","",VLOOKUP(B10,Engagés!$A$16:$F$39,4,0))</f>
        <v/>
      </c>
      <c r="B13" s="194"/>
      <c r="C13" s="194"/>
      <c r="D13" s="218"/>
      <c r="E13" s="218"/>
      <c r="F13" s="218"/>
      <c r="G13" s="218"/>
      <c r="H13" s="218"/>
      <c r="I13" s="191"/>
      <c r="J13" s="192"/>
      <c r="K13" s="217" t="str">
        <f aca="false">IF(L10="","",VLOOKUP(L10,Engagés!$A$16:$F$39,4,0))</f>
        <v/>
      </c>
      <c r="L13" s="194"/>
      <c r="M13" s="194"/>
      <c r="N13" s="218"/>
      <c r="O13" s="218"/>
      <c r="P13" s="218"/>
      <c r="Q13" s="218"/>
      <c r="R13" s="218"/>
    </row>
    <row r="14" customFormat="false" ht="17" hidden="false" customHeight="true" outlineLevel="0" collapsed="false">
      <c r="A14" s="193"/>
      <c r="B14" s="219" t="s">
        <v>150</v>
      </c>
      <c r="C14" s="194"/>
      <c r="D14" s="220"/>
      <c r="E14" s="220"/>
      <c r="F14" s="220"/>
      <c r="G14" s="220"/>
      <c r="H14" s="220"/>
      <c r="I14" s="191"/>
      <c r="J14" s="192"/>
      <c r="K14" s="193"/>
      <c r="L14" s="219" t="s">
        <v>150</v>
      </c>
      <c r="M14" s="194"/>
      <c r="N14" s="220"/>
      <c r="O14" s="220"/>
      <c r="P14" s="220"/>
      <c r="Q14" s="220"/>
      <c r="R14" s="220"/>
    </row>
    <row r="15" customFormat="false" ht="17" hidden="false" customHeight="true" outlineLevel="0" collapsed="false">
      <c r="A15" s="211" t="n">
        <v>3</v>
      </c>
      <c r="B15" s="221" t="str">
        <f aca="true">IF(ISERROR(MATCH($C$5&amp;A15,Engagés!$J$16:$J$39,0)),"",INDIRECT(ADDRESS(MATCH($C$5&amp;A15,Engagés!$J$1:$J$39,0),1,1,1,"Engagés")))</f>
        <v/>
      </c>
      <c r="C15" s="194"/>
      <c r="D15" s="222"/>
      <c r="E15" s="222"/>
      <c r="F15" s="222"/>
      <c r="G15" s="222"/>
      <c r="H15" s="222"/>
      <c r="I15" s="191"/>
      <c r="J15" s="192"/>
      <c r="K15" s="211" t="n">
        <v>3</v>
      </c>
      <c r="L15" s="221" t="str">
        <f aca="true">IF(ISERROR(MATCH($M$5&amp;K15,Engagés!$J$16:$J$39,0)),"",INDIRECT(ADDRESS(MATCH($M$5&amp;K15,Engagés!$J$1:$J$39,0),1,1,1,"Engagés")))</f>
        <v/>
      </c>
      <c r="M15" s="194"/>
      <c r="N15" s="222"/>
      <c r="O15" s="222"/>
      <c r="P15" s="222"/>
      <c r="Q15" s="222"/>
      <c r="R15" s="222"/>
    </row>
    <row r="16" customFormat="false" ht="17" hidden="false" customHeight="true" outlineLevel="0" collapsed="false">
      <c r="A16" s="214" t="str">
        <f aca="false">IF(B15="","",VLOOKUP(B15,Engagés!$A$16:$F$39,2,0))</f>
        <v/>
      </c>
      <c r="B16" s="214"/>
      <c r="C16" s="214"/>
      <c r="D16" s="213"/>
      <c r="E16" s="213"/>
      <c r="F16" s="213"/>
      <c r="G16" s="213"/>
      <c r="H16" s="213"/>
      <c r="I16" s="191"/>
      <c r="J16" s="192"/>
      <c r="K16" s="214" t="str">
        <f aca="false">IF(L15="","",VLOOKUP(L15,Engagés!$A$16:$F$39,2,0))</f>
        <v/>
      </c>
      <c r="L16" s="214"/>
      <c r="M16" s="214"/>
      <c r="N16" s="213"/>
      <c r="O16" s="213"/>
      <c r="P16" s="213"/>
      <c r="Q16" s="213"/>
      <c r="R16" s="213"/>
    </row>
    <row r="17" customFormat="false" ht="17" hidden="false" customHeight="true" outlineLevel="0" collapsed="false">
      <c r="A17" s="193"/>
      <c r="B17" s="194"/>
      <c r="C17" s="215" t="str">
        <f aca="false">IF(B15="","",VLOOKUP(B15,Engagés!$A$16:$F$39,3,0))</f>
        <v/>
      </c>
      <c r="D17" s="216"/>
      <c r="E17" s="216"/>
      <c r="F17" s="216"/>
      <c r="G17" s="216"/>
      <c r="H17" s="216"/>
      <c r="I17" s="191"/>
      <c r="J17" s="192"/>
      <c r="K17" s="193"/>
      <c r="L17" s="194"/>
      <c r="M17" s="215" t="str">
        <f aca="false">IF(L15="","",VLOOKUP(L15,Engagés!$A$16:$F$39,3,0))</f>
        <v/>
      </c>
      <c r="N17" s="216"/>
      <c r="O17" s="216"/>
      <c r="P17" s="216"/>
      <c r="Q17" s="216"/>
      <c r="R17" s="216"/>
    </row>
    <row r="18" customFormat="false" ht="17" hidden="false" customHeight="true" outlineLevel="0" collapsed="false">
      <c r="A18" s="217" t="str">
        <f aca="false">IF(B15="","",VLOOKUP(B15,Engagés!$A$16:$F$39,4,0))</f>
        <v/>
      </c>
      <c r="B18" s="194"/>
      <c r="C18" s="194"/>
      <c r="D18" s="218"/>
      <c r="E18" s="218"/>
      <c r="F18" s="218"/>
      <c r="G18" s="218"/>
      <c r="H18" s="218"/>
      <c r="I18" s="191"/>
      <c r="J18" s="192"/>
      <c r="K18" s="217" t="str">
        <f aca="false">IF(L15="","",VLOOKUP(L15,Engagés!$A$16:$F$39,4,0))</f>
        <v/>
      </c>
      <c r="L18" s="194"/>
      <c r="M18" s="194"/>
      <c r="N18" s="218"/>
      <c r="O18" s="218"/>
      <c r="P18" s="218"/>
      <c r="Q18" s="218"/>
      <c r="R18" s="218"/>
    </row>
    <row r="19" customFormat="false" ht="17" hidden="false" customHeight="true" outlineLevel="0" collapsed="false">
      <c r="A19" s="193"/>
      <c r="B19" s="194"/>
      <c r="C19" s="194"/>
      <c r="D19" s="220"/>
      <c r="E19" s="220"/>
      <c r="F19" s="220"/>
      <c r="G19" s="220"/>
      <c r="H19" s="220"/>
      <c r="I19" s="191"/>
      <c r="J19" s="192"/>
      <c r="K19" s="193"/>
      <c r="L19" s="194"/>
      <c r="M19" s="194"/>
      <c r="N19" s="220"/>
      <c r="O19" s="220"/>
      <c r="P19" s="220"/>
      <c r="Q19" s="220"/>
      <c r="R19" s="220"/>
    </row>
    <row r="20" customFormat="false" ht="17" hidden="false" customHeight="true" outlineLevel="0" collapsed="false">
      <c r="A20" s="193"/>
      <c r="B20" s="194"/>
      <c r="C20" s="194"/>
      <c r="D20" s="194"/>
      <c r="E20" s="194"/>
      <c r="F20" s="194"/>
      <c r="G20" s="194"/>
      <c r="H20" s="197"/>
      <c r="I20" s="191"/>
      <c r="J20" s="192"/>
      <c r="K20" s="193"/>
      <c r="L20" s="194"/>
      <c r="M20" s="194"/>
      <c r="N20" s="194"/>
      <c r="O20" s="194"/>
      <c r="P20" s="194"/>
      <c r="Q20" s="194"/>
      <c r="R20" s="197"/>
    </row>
    <row r="21" customFormat="false" ht="17" hidden="false" customHeight="true" outlineLevel="0" collapsed="false">
      <c r="A21" s="223" t="s">
        <v>151</v>
      </c>
      <c r="B21" s="223"/>
      <c r="C21" s="223"/>
      <c r="D21" s="224" t="s">
        <v>152</v>
      </c>
      <c r="E21" s="224" t="s">
        <v>153</v>
      </c>
      <c r="F21" s="224" t="s">
        <v>154</v>
      </c>
      <c r="G21" s="194"/>
      <c r="H21" s="197"/>
      <c r="I21" s="191"/>
      <c r="J21" s="192"/>
      <c r="K21" s="223" t="s">
        <v>151</v>
      </c>
      <c r="L21" s="223"/>
      <c r="M21" s="223"/>
      <c r="N21" s="224" t="s">
        <v>152</v>
      </c>
      <c r="O21" s="224" t="s">
        <v>153</v>
      </c>
      <c r="P21" s="224" t="s">
        <v>154</v>
      </c>
      <c r="Q21" s="194"/>
      <c r="R21" s="197"/>
    </row>
    <row r="22" customFormat="false" ht="17" hidden="false" customHeight="true" outlineLevel="0" collapsed="false">
      <c r="A22" s="225" t="str">
        <f aca="false">A11</f>
        <v/>
      </c>
      <c r="B22" s="225"/>
      <c r="C22" s="225"/>
      <c r="D22" s="222"/>
      <c r="E22" s="222"/>
      <c r="F22" s="222"/>
      <c r="G22" s="194"/>
      <c r="H22" s="197"/>
      <c r="I22" s="191"/>
      <c r="J22" s="192"/>
      <c r="K22" s="225" t="str">
        <f aca="false">K11</f>
        <v/>
      </c>
      <c r="L22" s="225"/>
      <c r="M22" s="225"/>
      <c r="N22" s="222"/>
      <c r="O22" s="222"/>
      <c r="P22" s="222"/>
      <c r="Q22" s="194"/>
      <c r="R22" s="197"/>
    </row>
    <row r="23" customFormat="false" ht="17" hidden="false" customHeight="true" outlineLevel="0" collapsed="false">
      <c r="A23" s="225"/>
      <c r="B23" s="225"/>
      <c r="C23" s="225"/>
      <c r="D23" s="216"/>
      <c r="E23" s="216"/>
      <c r="F23" s="216"/>
      <c r="G23" s="194"/>
      <c r="H23" s="197"/>
      <c r="I23" s="191"/>
      <c r="J23" s="192"/>
      <c r="K23" s="225"/>
      <c r="L23" s="225"/>
      <c r="M23" s="225"/>
      <c r="N23" s="216"/>
      <c r="O23" s="216"/>
      <c r="P23" s="216"/>
      <c r="Q23" s="194"/>
      <c r="R23" s="197"/>
    </row>
    <row r="24" customFormat="false" ht="17" hidden="false" customHeight="true" outlineLevel="0" collapsed="false">
      <c r="A24" s="226" t="str">
        <f aca="false">A16</f>
        <v/>
      </c>
      <c r="B24" s="226"/>
      <c r="C24" s="226"/>
      <c r="D24" s="222"/>
      <c r="E24" s="222"/>
      <c r="F24" s="222"/>
      <c r="G24" s="194"/>
      <c r="H24" s="197"/>
      <c r="I24" s="191"/>
      <c r="J24" s="192"/>
      <c r="K24" s="226" t="str">
        <f aca="false">K16</f>
        <v/>
      </c>
      <c r="L24" s="226"/>
      <c r="M24" s="226"/>
      <c r="N24" s="222"/>
      <c r="O24" s="222"/>
      <c r="P24" s="222"/>
      <c r="Q24" s="194"/>
      <c r="R24" s="197"/>
    </row>
    <row r="25" customFormat="false" ht="17" hidden="false" customHeight="true" outlineLevel="0" collapsed="false">
      <c r="A25" s="226"/>
      <c r="B25" s="226"/>
      <c r="C25" s="226"/>
      <c r="D25" s="216"/>
      <c r="E25" s="216"/>
      <c r="F25" s="216"/>
      <c r="G25" s="194"/>
      <c r="H25" s="197"/>
      <c r="I25" s="191"/>
      <c r="J25" s="192"/>
      <c r="K25" s="226"/>
      <c r="L25" s="226"/>
      <c r="M25" s="226"/>
      <c r="N25" s="216"/>
      <c r="O25" s="216"/>
      <c r="P25" s="216"/>
      <c r="Q25" s="194"/>
      <c r="R25" s="197"/>
    </row>
    <row r="26" customFormat="false" ht="17" hidden="false" customHeight="true" outlineLevel="0" collapsed="false">
      <c r="A26" s="227" t="s">
        <v>155</v>
      </c>
      <c r="B26" s="194"/>
      <c r="C26" s="194"/>
      <c r="D26" s="194"/>
      <c r="E26" s="194"/>
      <c r="F26" s="194"/>
      <c r="G26" s="194"/>
      <c r="H26" s="197"/>
      <c r="I26" s="191"/>
      <c r="J26" s="192"/>
      <c r="K26" s="227" t="s">
        <v>155</v>
      </c>
      <c r="L26" s="194"/>
      <c r="M26" s="194"/>
      <c r="N26" s="194"/>
      <c r="O26" s="194"/>
      <c r="P26" s="194"/>
      <c r="Q26" s="194"/>
      <c r="R26" s="197"/>
    </row>
    <row r="27" customFormat="false" ht="17" hidden="false" customHeight="true" outlineLevel="0" collapsed="false">
      <c r="A27" s="193"/>
      <c r="B27" s="194"/>
      <c r="C27" s="194"/>
      <c r="D27" s="194"/>
      <c r="E27" s="194"/>
      <c r="F27" s="194"/>
      <c r="G27" s="194"/>
      <c r="H27" s="197"/>
      <c r="I27" s="191"/>
      <c r="J27" s="192"/>
      <c r="K27" s="193"/>
      <c r="L27" s="194"/>
      <c r="M27" s="194"/>
      <c r="N27" s="194"/>
      <c r="O27" s="194"/>
      <c r="P27" s="194"/>
      <c r="Q27" s="194"/>
      <c r="R27" s="197"/>
    </row>
    <row r="28" customFormat="false" ht="17" hidden="false" customHeight="true" outlineLevel="0" collapsed="false">
      <c r="A28" s="228" t="s">
        <v>156</v>
      </c>
      <c r="B28" s="229"/>
      <c r="C28" s="229"/>
      <c r="D28" s="229"/>
      <c r="E28" s="229"/>
      <c r="F28" s="229"/>
      <c r="G28" s="229"/>
      <c r="H28" s="230"/>
      <c r="I28" s="191"/>
      <c r="J28" s="192"/>
      <c r="K28" s="228" t="s">
        <v>156</v>
      </c>
      <c r="L28" s="229"/>
      <c r="M28" s="229"/>
      <c r="N28" s="229"/>
      <c r="O28" s="229"/>
      <c r="P28" s="229"/>
      <c r="Q28" s="229"/>
      <c r="R28" s="230"/>
    </row>
    <row r="29" customFormat="false" ht="14.15" hidden="false" customHeight="true" outlineLevel="0" collapsed="false">
      <c r="A29" s="231"/>
      <c r="B29" s="231"/>
      <c r="C29" s="231"/>
      <c r="D29" s="231"/>
      <c r="E29" s="231"/>
      <c r="F29" s="231"/>
      <c r="G29" s="231"/>
      <c r="H29" s="231"/>
      <c r="I29" s="232"/>
      <c r="J29" s="233"/>
      <c r="K29" s="231"/>
      <c r="L29" s="231"/>
      <c r="M29" s="231"/>
      <c r="N29" s="231"/>
      <c r="O29" s="231"/>
      <c r="P29" s="231"/>
      <c r="Q29" s="231"/>
      <c r="R29" s="231"/>
    </row>
    <row r="30" customFormat="false" ht="14.15" hidden="false" customHeight="true" outlineLevel="0" collapsed="false">
      <c r="A30" s="234"/>
      <c r="B30" s="234"/>
      <c r="C30" s="234"/>
      <c r="D30" s="234"/>
      <c r="E30" s="234"/>
      <c r="F30" s="234"/>
      <c r="G30" s="234"/>
      <c r="H30" s="234"/>
      <c r="I30" s="235"/>
      <c r="J30" s="236"/>
      <c r="K30" s="234"/>
      <c r="L30" s="234"/>
      <c r="M30" s="234"/>
      <c r="N30" s="234"/>
      <c r="O30" s="234"/>
      <c r="P30" s="234"/>
      <c r="Q30" s="234"/>
      <c r="R30" s="234"/>
    </row>
    <row r="31" customFormat="false" ht="28.35" hidden="false" customHeight="true" outlineLevel="0" collapsed="false">
      <c r="A31" s="190" t="str">
        <f aca="false">Engagés!$A$4</f>
        <v>TOURNOI CHANDELEUR</v>
      </c>
      <c r="B31" s="190"/>
      <c r="C31" s="190"/>
      <c r="D31" s="190"/>
      <c r="E31" s="190"/>
      <c r="F31" s="190"/>
      <c r="G31" s="190"/>
      <c r="H31" s="190"/>
      <c r="I31" s="191"/>
      <c r="J31" s="192"/>
      <c r="K31" s="190" t="str">
        <f aca="false">Engagés!$A$4</f>
        <v>TOURNOI CHANDELEUR</v>
      </c>
      <c r="L31" s="190"/>
      <c r="M31" s="190"/>
      <c r="N31" s="190"/>
      <c r="O31" s="190"/>
      <c r="P31" s="190"/>
      <c r="Q31" s="190"/>
      <c r="R31" s="190"/>
      <c r="U31" s="237"/>
    </row>
    <row r="32" customFormat="false" ht="17" hidden="false" customHeight="true" outlineLevel="0" collapsed="false">
      <c r="A32" s="193"/>
      <c r="B32" s="194"/>
      <c r="C32" s="194"/>
      <c r="D32" s="195" t="s">
        <v>146</v>
      </c>
      <c r="E32" s="196"/>
      <c r="F32" s="194"/>
      <c r="G32" s="194"/>
      <c r="H32" s="197"/>
      <c r="I32" s="191"/>
      <c r="J32" s="192"/>
      <c r="K32" s="193"/>
      <c r="L32" s="194"/>
      <c r="M32" s="194"/>
      <c r="N32" s="195" t="s">
        <v>146</v>
      </c>
      <c r="O32" s="196"/>
      <c r="P32" s="194"/>
      <c r="Q32" s="194"/>
      <c r="R32" s="197"/>
    </row>
    <row r="33" customFormat="false" ht="28.35" hidden="false" customHeight="true" outlineLevel="0" collapsed="false">
      <c r="A33" s="198"/>
      <c r="B33" s="199" t="n">
        <f aca="false">Engagés!$A$7</f>
        <v>45695</v>
      </c>
      <c r="C33" s="199"/>
      <c r="D33" s="199"/>
      <c r="E33" s="199"/>
      <c r="F33" s="199"/>
      <c r="G33" s="199"/>
      <c r="H33" s="197"/>
      <c r="I33" s="191"/>
      <c r="J33" s="192"/>
      <c r="K33" s="198"/>
      <c r="L33" s="199" t="n">
        <f aca="false">Engagés!$A$7</f>
        <v>45695</v>
      </c>
      <c r="M33" s="199"/>
      <c r="N33" s="199"/>
      <c r="O33" s="199"/>
      <c r="P33" s="199"/>
      <c r="Q33" s="199"/>
      <c r="R33" s="197"/>
    </row>
    <row r="34" customFormat="false" ht="17" hidden="false" customHeight="true" outlineLevel="0" collapsed="false">
      <c r="A34" s="200"/>
      <c r="B34" s="201"/>
      <c r="C34" s="201"/>
      <c r="D34" s="201"/>
      <c r="E34" s="194"/>
      <c r="F34" s="194"/>
      <c r="G34" s="194"/>
      <c r="H34" s="197"/>
      <c r="I34" s="191"/>
      <c r="J34" s="192"/>
      <c r="K34" s="200"/>
      <c r="L34" s="201"/>
      <c r="M34" s="201"/>
      <c r="N34" s="201"/>
      <c r="O34" s="194"/>
      <c r="P34" s="194"/>
      <c r="Q34" s="194"/>
      <c r="R34" s="197"/>
    </row>
    <row r="35" customFormat="false" ht="17" hidden="false" customHeight="true" outlineLevel="0" collapsed="false">
      <c r="A35" s="193"/>
      <c r="B35" s="194" t="s">
        <v>46</v>
      </c>
      <c r="C35" s="202" t="str">
        <f aca="false">C5</f>
        <v>C</v>
      </c>
      <c r="E35" s="194" t="s">
        <v>61</v>
      </c>
      <c r="F35" s="194"/>
      <c r="G35" s="194"/>
      <c r="H35" s="197"/>
      <c r="I35" s="191"/>
      <c r="J35" s="192"/>
      <c r="K35" s="193"/>
      <c r="L35" s="194" t="s">
        <v>46</v>
      </c>
      <c r="M35" s="202"/>
      <c r="O35" s="194" t="s">
        <v>61</v>
      </c>
      <c r="P35" s="194"/>
      <c r="Q35" s="194"/>
      <c r="R35" s="197"/>
    </row>
    <row r="36" customFormat="false" ht="17" hidden="false" customHeight="true" outlineLevel="0" collapsed="false">
      <c r="A36" s="203" t="s">
        <v>147</v>
      </c>
      <c r="B36" s="204"/>
      <c r="C36" s="204"/>
      <c r="D36" s="204"/>
      <c r="E36" s="204"/>
      <c r="F36" s="204"/>
      <c r="G36" s="204"/>
      <c r="H36" s="205"/>
      <c r="I36" s="191"/>
      <c r="J36" s="192"/>
      <c r="K36" s="203" t="s">
        <v>147</v>
      </c>
      <c r="L36" s="204"/>
      <c r="M36" s="204"/>
      <c r="N36" s="204"/>
      <c r="O36" s="204"/>
      <c r="P36" s="204"/>
      <c r="Q36" s="204"/>
      <c r="R36" s="205"/>
    </row>
    <row r="37" customFormat="false" ht="17" hidden="false" customHeight="true" outlineLevel="0" collapsed="false">
      <c r="A37" s="193"/>
      <c r="B37" s="194"/>
      <c r="C37" s="194"/>
      <c r="D37" s="206" t="s">
        <v>67</v>
      </c>
      <c r="E37" s="206"/>
      <c r="F37" s="206"/>
      <c r="G37" s="206"/>
      <c r="H37" s="206"/>
      <c r="I37" s="191"/>
      <c r="J37" s="192"/>
      <c r="K37" s="193"/>
      <c r="L37" s="194"/>
      <c r="M37" s="194"/>
      <c r="N37" s="206" t="s">
        <v>67</v>
      </c>
      <c r="O37" s="206"/>
      <c r="P37" s="206"/>
      <c r="Q37" s="206"/>
      <c r="R37" s="206"/>
    </row>
    <row r="38" customFormat="false" ht="17" hidden="false" customHeight="true" outlineLevel="0" collapsed="false">
      <c r="A38" s="207" t="s">
        <v>148</v>
      </c>
      <c r="B38" s="207"/>
      <c r="C38" s="207"/>
      <c r="D38" s="208" t="n">
        <v>1</v>
      </c>
      <c r="E38" s="208" t="n">
        <v>2</v>
      </c>
      <c r="F38" s="208" t="n">
        <v>3</v>
      </c>
      <c r="G38" s="208" t="n">
        <v>4</v>
      </c>
      <c r="H38" s="208" t="n">
        <v>5</v>
      </c>
      <c r="I38" s="191"/>
      <c r="J38" s="192"/>
      <c r="K38" s="207" t="s">
        <v>148</v>
      </c>
      <c r="L38" s="207"/>
      <c r="M38" s="207"/>
      <c r="N38" s="208" t="n">
        <v>1</v>
      </c>
      <c r="O38" s="208" t="n">
        <v>2</v>
      </c>
      <c r="P38" s="208" t="n">
        <v>3</v>
      </c>
      <c r="Q38" s="208" t="n">
        <v>4</v>
      </c>
      <c r="R38" s="208" t="n">
        <v>5</v>
      </c>
    </row>
    <row r="39" customFormat="false" ht="17" hidden="false" customHeight="true" outlineLevel="0" collapsed="false">
      <c r="A39" s="207"/>
      <c r="B39" s="209"/>
      <c r="C39" s="209"/>
      <c r="D39" s="210" t="s">
        <v>149</v>
      </c>
      <c r="E39" s="210"/>
      <c r="F39" s="210"/>
      <c r="G39" s="210"/>
      <c r="H39" s="210"/>
      <c r="I39" s="191"/>
      <c r="J39" s="192"/>
      <c r="K39" s="207"/>
      <c r="L39" s="209"/>
      <c r="M39" s="209"/>
      <c r="N39" s="210" t="s">
        <v>149</v>
      </c>
      <c r="O39" s="210"/>
      <c r="P39" s="210"/>
      <c r="Q39" s="210"/>
      <c r="R39" s="210"/>
    </row>
    <row r="40" customFormat="false" ht="17" hidden="false" customHeight="true" outlineLevel="0" collapsed="false">
      <c r="A40" s="211" t="n">
        <v>1</v>
      </c>
      <c r="B40" s="212" t="str">
        <f aca="true">IF(ISERROR(MATCH($C$35&amp;A40,Engagés!$J$16:$J$39,0)),"",INDIRECT(ADDRESS(MATCH($C$35&amp;A40,Engagés!$J$1:$J$39,0),1,1,1,"Engagés")))</f>
        <v/>
      </c>
      <c r="C40" s="194"/>
      <c r="D40" s="213"/>
      <c r="E40" s="213"/>
      <c r="F40" s="213"/>
      <c r="G40" s="213"/>
      <c r="H40" s="213"/>
      <c r="I40" s="191"/>
      <c r="J40" s="192"/>
      <c r="K40" s="211"/>
      <c r="L40" s="212"/>
      <c r="M40" s="194"/>
      <c r="N40" s="213"/>
      <c r="O40" s="213"/>
      <c r="P40" s="213"/>
      <c r="Q40" s="213"/>
      <c r="R40" s="213"/>
    </row>
    <row r="41" customFormat="false" ht="17" hidden="false" customHeight="true" outlineLevel="0" collapsed="false">
      <c r="A41" s="214" t="str">
        <f aca="false">IF(B40="","",VLOOKUP(B40,Engagés!$A$16:$F$39,2,0))</f>
        <v/>
      </c>
      <c r="B41" s="214"/>
      <c r="C41" s="214"/>
      <c r="D41" s="213"/>
      <c r="E41" s="213"/>
      <c r="F41" s="213"/>
      <c r="G41" s="213"/>
      <c r="H41" s="213"/>
      <c r="I41" s="191"/>
      <c r="J41" s="192"/>
      <c r="K41" s="214"/>
      <c r="L41" s="214"/>
      <c r="M41" s="214"/>
      <c r="N41" s="213"/>
      <c r="O41" s="213"/>
      <c r="P41" s="213"/>
      <c r="Q41" s="213"/>
      <c r="R41" s="213"/>
    </row>
    <row r="42" customFormat="false" ht="17" hidden="false" customHeight="true" outlineLevel="0" collapsed="false">
      <c r="A42" s="193"/>
      <c r="B42" s="194"/>
      <c r="C42" s="215" t="str">
        <f aca="false">IF(B40="","",VLOOKUP(B40,Engagés!$A$16:$F$39,3,0))</f>
        <v/>
      </c>
      <c r="D42" s="216"/>
      <c r="E42" s="216"/>
      <c r="F42" s="216"/>
      <c r="G42" s="216"/>
      <c r="H42" s="216"/>
      <c r="I42" s="191"/>
      <c r="J42" s="192"/>
      <c r="K42" s="193"/>
      <c r="L42" s="194"/>
      <c r="M42" s="215"/>
      <c r="N42" s="216"/>
      <c r="O42" s="216"/>
      <c r="P42" s="216"/>
      <c r="Q42" s="216"/>
      <c r="R42" s="216"/>
    </row>
    <row r="43" customFormat="false" ht="17" hidden="false" customHeight="true" outlineLevel="0" collapsed="false">
      <c r="A43" s="217" t="str">
        <f aca="false">IF(B40="","",VLOOKUP(B40,Engagés!$A$16:$F$39,4,0))</f>
        <v/>
      </c>
      <c r="B43" s="194"/>
      <c r="C43" s="194"/>
      <c r="D43" s="218"/>
      <c r="E43" s="218"/>
      <c r="F43" s="218"/>
      <c r="G43" s="218"/>
      <c r="H43" s="218"/>
      <c r="I43" s="191"/>
      <c r="J43" s="192"/>
      <c r="K43" s="217"/>
      <c r="L43" s="194"/>
      <c r="M43" s="194"/>
      <c r="N43" s="218"/>
      <c r="O43" s="218"/>
      <c r="P43" s="218"/>
      <c r="Q43" s="218"/>
      <c r="R43" s="218"/>
    </row>
    <row r="44" customFormat="false" ht="17" hidden="false" customHeight="true" outlineLevel="0" collapsed="false">
      <c r="A44" s="193"/>
      <c r="B44" s="219" t="s">
        <v>150</v>
      </c>
      <c r="C44" s="194"/>
      <c r="D44" s="220"/>
      <c r="E44" s="220"/>
      <c r="F44" s="220"/>
      <c r="G44" s="220"/>
      <c r="H44" s="220"/>
      <c r="I44" s="191"/>
      <c r="J44" s="192"/>
      <c r="K44" s="193"/>
      <c r="L44" s="219" t="s">
        <v>150</v>
      </c>
      <c r="M44" s="194"/>
      <c r="N44" s="220"/>
      <c r="O44" s="220"/>
      <c r="P44" s="220"/>
      <c r="Q44" s="220"/>
      <c r="R44" s="220"/>
    </row>
    <row r="45" customFormat="false" ht="17" hidden="false" customHeight="true" outlineLevel="0" collapsed="false">
      <c r="A45" s="211" t="n">
        <v>2</v>
      </c>
      <c r="B45" s="221" t="str">
        <f aca="true">IF(ISERROR(MATCH($C$35&amp;A45,Engagés!$J$16:$J$39,0)),"",INDIRECT(ADDRESS(MATCH($C$35&amp;A45,Engagés!$J$1:$J$39,0),1,1,1,"Engagés")))</f>
        <v/>
      </c>
      <c r="C45" s="194"/>
      <c r="D45" s="222"/>
      <c r="E45" s="222"/>
      <c r="F45" s="222"/>
      <c r="G45" s="222"/>
      <c r="H45" s="222"/>
      <c r="I45" s="191"/>
      <c r="J45" s="192"/>
      <c r="K45" s="211"/>
      <c r="L45" s="221" t="str">
        <f aca="true">IF(ISERROR(MATCH($M$35&amp;K45,[1]Engagés!$J$16:$J$39,0)),"",INDIRECT(ADDRESS(MATCH($M$35&amp;K45,[1]Engagés!$J$1:$J$39,0),1,1,1,"Engagés")))</f>
        <v/>
      </c>
      <c r="M45" s="194"/>
      <c r="N45" s="222"/>
      <c r="O45" s="222"/>
      <c r="P45" s="222"/>
      <c r="Q45" s="222"/>
      <c r="R45" s="222"/>
    </row>
    <row r="46" customFormat="false" ht="17" hidden="false" customHeight="true" outlineLevel="0" collapsed="false">
      <c r="A46" s="214" t="str">
        <f aca="false">IF(B45="","",VLOOKUP(B45,Engagés!$A$16:$F$39,2,0))</f>
        <v/>
      </c>
      <c r="B46" s="214"/>
      <c r="C46" s="214"/>
      <c r="D46" s="213"/>
      <c r="E46" s="213"/>
      <c r="F46" s="213"/>
      <c r="G46" s="213"/>
      <c r="H46" s="213"/>
      <c r="I46" s="191"/>
      <c r="J46" s="192"/>
      <c r="K46" s="214"/>
      <c r="L46" s="214"/>
      <c r="M46" s="214"/>
      <c r="N46" s="213"/>
      <c r="O46" s="213"/>
      <c r="P46" s="213"/>
      <c r="Q46" s="213"/>
      <c r="R46" s="213"/>
    </row>
    <row r="47" customFormat="false" ht="17" hidden="false" customHeight="true" outlineLevel="0" collapsed="false">
      <c r="A47" s="193"/>
      <c r="B47" s="194"/>
      <c r="C47" s="215" t="str">
        <f aca="false">IF(B45="","",VLOOKUP(B45,Engagés!$A$16:$F$39,3,0))</f>
        <v/>
      </c>
      <c r="D47" s="216"/>
      <c r="E47" s="216"/>
      <c r="F47" s="216"/>
      <c r="G47" s="216"/>
      <c r="H47" s="216"/>
      <c r="I47" s="191"/>
      <c r="J47" s="192"/>
      <c r="K47" s="193"/>
      <c r="L47" s="194"/>
      <c r="M47" s="215"/>
      <c r="N47" s="216"/>
      <c r="O47" s="216"/>
      <c r="P47" s="216"/>
      <c r="Q47" s="216"/>
      <c r="R47" s="216"/>
    </row>
    <row r="48" customFormat="false" ht="17" hidden="false" customHeight="true" outlineLevel="0" collapsed="false">
      <c r="A48" s="217" t="str">
        <f aca="false">IF(B45="","",VLOOKUP(B45,Engagés!$A$16:$F$39,4,0))</f>
        <v/>
      </c>
      <c r="B48" s="194"/>
      <c r="C48" s="194"/>
      <c r="D48" s="218"/>
      <c r="E48" s="218"/>
      <c r="F48" s="218"/>
      <c r="G48" s="218"/>
      <c r="H48" s="218"/>
      <c r="I48" s="191"/>
      <c r="J48" s="192"/>
      <c r="K48" s="217"/>
      <c r="L48" s="194"/>
      <c r="M48" s="194"/>
      <c r="N48" s="218"/>
      <c r="O48" s="218"/>
      <c r="P48" s="218"/>
      <c r="Q48" s="218"/>
      <c r="R48" s="218"/>
    </row>
    <row r="49" customFormat="false" ht="17" hidden="false" customHeight="true" outlineLevel="0" collapsed="false">
      <c r="A49" s="193"/>
      <c r="B49" s="194"/>
      <c r="C49" s="194"/>
      <c r="D49" s="220"/>
      <c r="E49" s="220"/>
      <c r="F49" s="220"/>
      <c r="G49" s="220"/>
      <c r="H49" s="220"/>
      <c r="I49" s="191"/>
      <c r="J49" s="192"/>
      <c r="K49" s="193"/>
      <c r="L49" s="194"/>
      <c r="M49" s="194"/>
      <c r="N49" s="220"/>
      <c r="O49" s="220"/>
      <c r="P49" s="220"/>
      <c r="Q49" s="220"/>
      <c r="R49" s="220"/>
    </row>
    <row r="50" customFormat="false" ht="17" hidden="false" customHeight="true" outlineLevel="0" collapsed="false">
      <c r="A50" s="193"/>
      <c r="B50" s="194"/>
      <c r="C50" s="194"/>
      <c r="D50" s="194"/>
      <c r="E50" s="194"/>
      <c r="F50" s="194"/>
      <c r="G50" s="194"/>
      <c r="H50" s="197"/>
      <c r="I50" s="191"/>
      <c r="J50" s="192"/>
      <c r="K50" s="193"/>
      <c r="L50" s="194"/>
      <c r="M50" s="194"/>
      <c r="N50" s="194"/>
      <c r="O50" s="194"/>
      <c r="P50" s="194"/>
      <c r="Q50" s="194"/>
      <c r="R50" s="197"/>
    </row>
    <row r="51" customFormat="false" ht="17" hidden="false" customHeight="true" outlineLevel="0" collapsed="false">
      <c r="A51" s="223" t="s">
        <v>151</v>
      </c>
      <c r="B51" s="223"/>
      <c r="C51" s="223"/>
      <c r="D51" s="224" t="s">
        <v>152</v>
      </c>
      <c r="E51" s="224" t="s">
        <v>153</v>
      </c>
      <c r="F51" s="224" t="s">
        <v>154</v>
      </c>
      <c r="G51" s="194"/>
      <c r="H51" s="197"/>
      <c r="I51" s="191"/>
      <c r="J51" s="192"/>
      <c r="K51" s="223" t="s">
        <v>151</v>
      </c>
      <c r="L51" s="223"/>
      <c r="M51" s="223"/>
      <c r="N51" s="224" t="s">
        <v>152</v>
      </c>
      <c r="O51" s="224" t="s">
        <v>153</v>
      </c>
      <c r="P51" s="224" t="s">
        <v>154</v>
      </c>
      <c r="Q51" s="194"/>
      <c r="R51" s="197"/>
    </row>
    <row r="52" customFormat="false" ht="17" hidden="false" customHeight="true" outlineLevel="0" collapsed="false">
      <c r="A52" s="225" t="str">
        <f aca="false">A41</f>
        <v/>
      </c>
      <c r="B52" s="225"/>
      <c r="C52" s="225"/>
      <c r="D52" s="222"/>
      <c r="E52" s="222"/>
      <c r="F52" s="222"/>
      <c r="G52" s="194"/>
      <c r="H52" s="197"/>
      <c r="I52" s="191"/>
      <c r="J52" s="192"/>
      <c r="K52" s="225"/>
      <c r="L52" s="225"/>
      <c r="M52" s="225"/>
      <c r="N52" s="222"/>
      <c r="O52" s="222"/>
      <c r="P52" s="222"/>
      <c r="Q52" s="194"/>
      <c r="R52" s="197"/>
    </row>
    <row r="53" customFormat="false" ht="17" hidden="false" customHeight="true" outlineLevel="0" collapsed="false">
      <c r="A53" s="225"/>
      <c r="B53" s="225"/>
      <c r="C53" s="225"/>
      <c r="D53" s="216"/>
      <c r="E53" s="216"/>
      <c r="F53" s="216"/>
      <c r="G53" s="194"/>
      <c r="H53" s="197"/>
      <c r="I53" s="191"/>
      <c r="J53" s="192"/>
      <c r="K53" s="225"/>
      <c r="L53" s="225"/>
      <c r="M53" s="225"/>
      <c r="N53" s="216"/>
      <c r="O53" s="216"/>
      <c r="P53" s="216"/>
      <c r="Q53" s="194"/>
      <c r="R53" s="197"/>
    </row>
    <row r="54" customFormat="false" ht="17" hidden="false" customHeight="true" outlineLevel="0" collapsed="false">
      <c r="A54" s="226" t="str">
        <f aca="false">A46</f>
        <v/>
      </c>
      <c r="B54" s="226"/>
      <c r="C54" s="226"/>
      <c r="D54" s="222"/>
      <c r="E54" s="222"/>
      <c r="F54" s="222"/>
      <c r="G54" s="194"/>
      <c r="H54" s="197"/>
      <c r="I54" s="191"/>
      <c r="J54" s="192"/>
      <c r="K54" s="226"/>
      <c r="L54" s="226"/>
      <c r="M54" s="226"/>
      <c r="N54" s="222"/>
      <c r="O54" s="222"/>
      <c r="P54" s="222"/>
      <c r="Q54" s="194"/>
      <c r="R54" s="197"/>
    </row>
    <row r="55" customFormat="false" ht="17" hidden="false" customHeight="true" outlineLevel="0" collapsed="false">
      <c r="A55" s="226"/>
      <c r="B55" s="226"/>
      <c r="C55" s="226"/>
      <c r="D55" s="216"/>
      <c r="E55" s="216"/>
      <c r="F55" s="216"/>
      <c r="G55" s="194"/>
      <c r="H55" s="197"/>
      <c r="I55" s="191"/>
      <c r="J55" s="192"/>
      <c r="K55" s="226"/>
      <c r="L55" s="226"/>
      <c r="M55" s="226"/>
      <c r="N55" s="216"/>
      <c r="O55" s="216"/>
      <c r="P55" s="216"/>
      <c r="Q55" s="194"/>
      <c r="R55" s="197"/>
    </row>
    <row r="56" customFormat="false" ht="17" hidden="false" customHeight="true" outlineLevel="0" collapsed="false">
      <c r="A56" s="227" t="s">
        <v>155</v>
      </c>
      <c r="B56" s="194"/>
      <c r="C56" s="194"/>
      <c r="D56" s="194"/>
      <c r="E56" s="194"/>
      <c r="F56" s="194"/>
      <c r="G56" s="194"/>
      <c r="H56" s="197"/>
      <c r="I56" s="191"/>
      <c r="J56" s="192"/>
      <c r="K56" s="227" t="s">
        <v>155</v>
      </c>
      <c r="L56" s="194"/>
      <c r="M56" s="194"/>
      <c r="N56" s="194"/>
      <c r="O56" s="194"/>
      <c r="P56" s="194"/>
      <c r="Q56" s="194"/>
      <c r="R56" s="197"/>
    </row>
    <row r="57" customFormat="false" ht="17" hidden="false" customHeight="true" outlineLevel="0" collapsed="false">
      <c r="A57" s="193"/>
      <c r="B57" s="194"/>
      <c r="C57" s="194"/>
      <c r="D57" s="194"/>
      <c r="E57" s="194"/>
      <c r="F57" s="194"/>
      <c r="G57" s="194"/>
      <c r="H57" s="197"/>
      <c r="I57" s="191"/>
      <c r="J57" s="192"/>
      <c r="K57" s="193"/>
      <c r="L57" s="194"/>
      <c r="M57" s="194"/>
      <c r="N57" s="194"/>
      <c r="O57" s="194"/>
      <c r="P57" s="194"/>
      <c r="Q57" s="194"/>
      <c r="R57" s="197"/>
    </row>
    <row r="58" customFormat="false" ht="17" hidden="false" customHeight="true" outlineLevel="0" collapsed="false">
      <c r="A58" s="228" t="s">
        <v>156</v>
      </c>
      <c r="B58" s="229"/>
      <c r="C58" s="229"/>
      <c r="D58" s="229"/>
      <c r="E58" s="229"/>
      <c r="F58" s="229"/>
      <c r="G58" s="229"/>
      <c r="H58" s="230"/>
      <c r="I58" s="191"/>
      <c r="J58" s="192"/>
      <c r="K58" s="228" t="s">
        <v>156</v>
      </c>
      <c r="L58" s="229"/>
      <c r="M58" s="229"/>
      <c r="N58" s="229"/>
      <c r="O58" s="229"/>
      <c r="P58" s="229"/>
      <c r="Q58" s="229"/>
      <c r="R58" s="230"/>
    </row>
  </sheetData>
  <mergeCells count="40">
    <mergeCell ref="A1:H1"/>
    <mergeCell ref="K1:R1"/>
    <mergeCell ref="B3:G3"/>
    <mergeCell ref="L3:Q3"/>
    <mergeCell ref="D7:H7"/>
    <mergeCell ref="N7:R7"/>
    <mergeCell ref="A8:C8"/>
    <mergeCell ref="K8:M8"/>
    <mergeCell ref="D9:H9"/>
    <mergeCell ref="N9:R9"/>
    <mergeCell ref="A11:C11"/>
    <mergeCell ref="K11:M11"/>
    <mergeCell ref="A16:C16"/>
    <mergeCell ref="K16:M16"/>
    <mergeCell ref="A21:C21"/>
    <mergeCell ref="K21:M21"/>
    <mergeCell ref="A22:C23"/>
    <mergeCell ref="K22:M23"/>
    <mergeCell ref="A24:C25"/>
    <mergeCell ref="K24:M25"/>
    <mergeCell ref="A31:H31"/>
    <mergeCell ref="K31:R31"/>
    <mergeCell ref="B33:G33"/>
    <mergeCell ref="L33:Q33"/>
    <mergeCell ref="D37:H37"/>
    <mergeCell ref="N37:R37"/>
    <mergeCell ref="A38:C38"/>
    <mergeCell ref="K38:M38"/>
    <mergeCell ref="D39:H39"/>
    <mergeCell ref="N39:R39"/>
    <mergeCell ref="A41:C41"/>
    <mergeCell ref="K41:M41"/>
    <mergeCell ref="A46:C46"/>
    <mergeCell ref="K46:M46"/>
    <mergeCell ref="A51:C51"/>
    <mergeCell ref="K51:M51"/>
    <mergeCell ref="A52:C53"/>
    <mergeCell ref="K52:M53"/>
    <mergeCell ref="A54:C55"/>
    <mergeCell ref="K54:M55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U58"/>
  <sheetViews>
    <sheetView showFormulas="false" showGridLines="tru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C36" activeCellId="0" sqref="C3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.65"/>
    <col collapsed="false" customWidth="true" hidden="false" outlineLevel="0" max="8" min="2" style="1" width="7.66"/>
    <col collapsed="false" customWidth="true" hidden="false" outlineLevel="0" max="10" min="9" style="1" width="2.55"/>
    <col collapsed="false" customWidth="true" hidden="false" outlineLevel="0" max="18" min="11" style="1" width="7.66"/>
  </cols>
  <sheetData>
    <row r="1" customFormat="false" ht="28.35" hidden="false" customHeight="true" outlineLevel="0" collapsed="false">
      <c r="A1" s="190" t="str">
        <f aca="false">Engagés!$A$4</f>
        <v>TOURNOI CHANDELEUR</v>
      </c>
      <c r="B1" s="190"/>
      <c r="C1" s="190"/>
      <c r="D1" s="190"/>
      <c r="E1" s="190"/>
      <c r="F1" s="190"/>
      <c r="G1" s="190"/>
      <c r="H1" s="190"/>
      <c r="I1" s="191"/>
      <c r="J1" s="192"/>
      <c r="K1" s="190" t="str">
        <f aca="false">Engagés!$A$4</f>
        <v>TOURNOI CHANDELEUR</v>
      </c>
      <c r="L1" s="190"/>
      <c r="M1" s="190"/>
      <c r="N1" s="190"/>
      <c r="O1" s="190"/>
      <c r="P1" s="190"/>
      <c r="Q1" s="190"/>
      <c r="R1" s="190"/>
    </row>
    <row r="2" customFormat="false" ht="17" hidden="false" customHeight="true" outlineLevel="0" collapsed="false">
      <c r="A2" s="193"/>
      <c r="B2" s="194"/>
      <c r="C2" s="194"/>
      <c r="D2" s="195" t="s">
        <v>146</v>
      </c>
      <c r="E2" s="196"/>
      <c r="F2" s="194"/>
      <c r="G2" s="194"/>
      <c r="H2" s="197"/>
      <c r="I2" s="191"/>
      <c r="J2" s="192"/>
      <c r="K2" s="193"/>
      <c r="L2" s="194"/>
      <c r="M2" s="194"/>
      <c r="N2" s="195" t="s">
        <v>146</v>
      </c>
      <c r="O2" s="196"/>
      <c r="P2" s="194"/>
      <c r="Q2" s="194"/>
      <c r="R2" s="197"/>
    </row>
    <row r="3" customFormat="false" ht="28.35" hidden="false" customHeight="true" outlineLevel="0" collapsed="false">
      <c r="A3" s="198"/>
      <c r="B3" s="199" t="n">
        <f aca="false">Engagés!$A$7</f>
        <v>45695</v>
      </c>
      <c r="C3" s="199"/>
      <c r="D3" s="199"/>
      <c r="E3" s="199"/>
      <c r="F3" s="199"/>
      <c r="G3" s="199"/>
      <c r="H3" s="197"/>
      <c r="I3" s="191"/>
      <c r="J3" s="192"/>
      <c r="K3" s="198"/>
      <c r="L3" s="199" t="n">
        <f aca="false">Engagés!$A$7</f>
        <v>45695</v>
      </c>
      <c r="M3" s="199"/>
      <c r="N3" s="199"/>
      <c r="O3" s="199"/>
      <c r="P3" s="199"/>
      <c r="Q3" s="199"/>
      <c r="R3" s="197"/>
    </row>
    <row r="4" customFormat="false" ht="17" hidden="false" customHeight="true" outlineLevel="0" collapsed="false">
      <c r="A4" s="200"/>
      <c r="B4" s="201"/>
      <c r="C4" s="201"/>
      <c r="D4" s="201"/>
      <c r="E4" s="194"/>
      <c r="F4" s="194"/>
      <c r="G4" s="194"/>
      <c r="H4" s="197"/>
      <c r="I4" s="191"/>
      <c r="J4" s="192"/>
      <c r="K4" s="200"/>
      <c r="L4" s="201"/>
      <c r="M4" s="201"/>
      <c r="N4" s="201"/>
      <c r="O4" s="194"/>
      <c r="P4" s="194"/>
      <c r="Q4" s="194"/>
      <c r="R4" s="197"/>
    </row>
    <row r="5" customFormat="false" ht="17" hidden="false" customHeight="true" outlineLevel="0" collapsed="false">
      <c r="A5" s="193"/>
      <c r="B5" s="194" t="s">
        <v>46</v>
      </c>
      <c r="C5" s="202" t="s">
        <v>54</v>
      </c>
      <c r="E5" s="194" t="s">
        <v>61</v>
      </c>
      <c r="F5" s="194"/>
      <c r="G5" s="194"/>
      <c r="H5" s="197"/>
      <c r="I5" s="191"/>
      <c r="J5" s="192"/>
      <c r="K5" s="193"/>
      <c r="L5" s="194" t="s">
        <v>46</v>
      </c>
      <c r="M5" s="202" t="str">
        <f aca="false">C5</f>
        <v>D</v>
      </c>
      <c r="O5" s="194" t="s">
        <v>61</v>
      </c>
      <c r="P5" s="194"/>
      <c r="Q5" s="194"/>
      <c r="R5" s="197"/>
    </row>
    <row r="6" customFormat="false" ht="17" hidden="false" customHeight="true" outlineLevel="0" collapsed="false">
      <c r="A6" s="203" t="s">
        <v>147</v>
      </c>
      <c r="B6" s="204"/>
      <c r="C6" s="204"/>
      <c r="D6" s="204"/>
      <c r="E6" s="204"/>
      <c r="F6" s="204"/>
      <c r="G6" s="204"/>
      <c r="H6" s="205"/>
      <c r="I6" s="191"/>
      <c r="J6" s="192"/>
      <c r="K6" s="203" t="s">
        <v>147</v>
      </c>
      <c r="L6" s="204"/>
      <c r="M6" s="204"/>
      <c r="N6" s="204"/>
      <c r="O6" s="204"/>
      <c r="P6" s="204"/>
      <c r="Q6" s="204"/>
      <c r="R6" s="205"/>
    </row>
    <row r="7" customFormat="false" ht="17" hidden="false" customHeight="true" outlineLevel="0" collapsed="false">
      <c r="A7" s="193"/>
      <c r="B7" s="194"/>
      <c r="C7" s="194"/>
      <c r="D7" s="206" t="s">
        <v>67</v>
      </c>
      <c r="E7" s="206"/>
      <c r="F7" s="206"/>
      <c r="G7" s="206"/>
      <c r="H7" s="206"/>
      <c r="I7" s="191"/>
      <c r="J7" s="192"/>
      <c r="K7" s="193"/>
      <c r="L7" s="194"/>
      <c r="M7" s="194"/>
      <c r="N7" s="206" t="s">
        <v>67</v>
      </c>
      <c r="O7" s="206"/>
      <c r="P7" s="206"/>
      <c r="Q7" s="206"/>
      <c r="R7" s="206"/>
    </row>
    <row r="8" customFormat="false" ht="17" hidden="false" customHeight="true" outlineLevel="0" collapsed="false">
      <c r="A8" s="207" t="s">
        <v>148</v>
      </c>
      <c r="B8" s="207"/>
      <c r="C8" s="207"/>
      <c r="D8" s="208" t="n">
        <v>1</v>
      </c>
      <c r="E8" s="208" t="n">
        <v>2</v>
      </c>
      <c r="F8" s="208" t="n">
        <v>3</v>
      </c>
      <c r="G8" s="208" t="n">
        <v>4</v>
      </c>
      <c r="H8" s="208" t="n">
        <v>5</v>
      </c>
      <c r="I8" s="191"/>
      <c r="J8" s="192"/>
      <c r="K8" s="207" t="s">
        <v>148</v>
      </c>
      <c r="L8" s="207"/>
      <c r="M8" s="207"/>
      <c r="N8" s="208" t="n">
        <v>1</v>
      </c>
      <c r="O8" s="208" t="n">
        <v>2</v>
      </c>
      <c r="P8" s="208" t="n">
        <v>3</v>
      </c>
      <c r="Q8" s="208" t="n">
        <v>4</v>
      </c>
      <c r="R8" s="208" t="n">
        <v>5</v>
      </c>
    </row>
    <row r="9" customFormat="false" ht="17" hidden="false" customHeight="true" outlineLevel="0" collapsed="false">
      <c r="A9" s="207"/>
      <c r="B9" s="209"/>
      <c r="C9" s="209"/>
      <c r="D9" s="210" t="s">
        <v>149</v>
      </c>
      <c r="E9" s="210"/>
      <c r="F9" s="210"/>
      <c r="G9" s="210"/>
      <c r="H9" s="210"/>
      <c r="I9" s="191"/>
      <c r="J9" s="192"/>
      <c r="K9" s="207"/>
      <c r="L9" s="209"/>
      <c r="M9" s="209"/>
      <c r="N9" s="210" t="s">
        <v>149</v>
      </c>
      <c r="O9" s="210"/>
      <c r="P9" s="210"/>
      <c r="Q9" s="210"/>
      <c r="R9" s="210"/>
    </row>
    <row r="10" customFormat="false" ht="17" hidden="false" customHeight="true" outlineLevel="0" collapsed="false">
      <c r="A10" s="211" t="n">
        <v>1</v>
      </c>
      <c r="B10" s="212" t="str">
        <f aca="true">IF(ISERROR(MATCH($C$5&amp;A10,Engagés!$J$16:$J$39,0)),"",INDIRECT(ADDRESS(MATCH($C$5&amp;A10,Engagés!$J$1:$J$39,0),1,1,1,"Engagés")))</f>
        <v/>
      </c>
      <c r="C10" s="194"/>
      <c r="D10" s="213"/>
      <c r="E10" s="213"/>
      <c r="F10" s="213"/>
      <c r="G10" s="213"/>
      <c r="H10" s="213"/>
      <c r="I10" s="191"/>
      <c r="J10" s="192"/>
      <c r="K10" s="211" t="n">
        <v>2</v>
      </c>
      <c r="L10" s="212" t="str">
        <f aca="true">IF(ISERROR(MATCH($M$5&amp;K10,Engagés!$J$16:$J$39,0)),"",INDIRECT(ADDRESS(MATCH($M$5&amp;K10,Engagés!$J$1:$J$39,0),1,1,1,"Engagés")))</f>
        <v/>
      </c>
      <c r="M10" s="194"/>
      <c r="N10" s="213"/>
      <c r="O10" s="213"/>
      <c r="P10" s="213"/>
      <c r="Q10" s="213"/>
      <c r="R10" s="213"/>
    </row>
    <row r="11" customFormat="false" ht="17" hidden="false" customHeight="true" outlineLevel="0" collapsed="false">
      <c r="A11" s="214" t="str">
        <f aca="false">IF(B10="","",VLOOKUP(B10,Engagés!$A$16:$F$39,2,0))</f>
        <v/>
      </c>
      <c r="B11" s="214"/>
      <c r="C11" s="214"/>
      <c r="D11" s="213"/>
      <c r="E11" s="213"/>
      <c r="F11" s="213"/>
      <c r="G11" s="213"/>
      <c r="H11" s="213"/>
      <c r="I11" s="191"/>
      <c r="J11" s="192"/>
      <c r="K11" s="214" t="str">
        <f aca="false">IF(L10="","",VLOOKUP(L10,Engagés!$A$16:$F$39,2,0))</f>
        <v/>
      </c>
      <c r="L11" s="214"/>
      <c r="M11" s="214"/>
      <c r="N11" s="213"/>
      <c r="O11" s="213"/>
      <c r="P11" s="213"/>
      <c r="Q11" s="213"/>
      <c r="R11" s="213"/>
    </row>
    <row r="12" customFormat="false" ht="17" hidden="false" customHeight="true" outlineLevel="0" collapsed="false">
      <c r="A12" s="193"/>
      <c r="B12" s="194"/>
      <c r="C12" s="215" t="str">
        <f aca="false">IF(B10="","",VLOOKUP(B10,Engagés!$A$16:$F$39,3,0))</f>
        <v/>
      </c>
      <c r="D12" s="216"/>
      <c r="E12" s="216"/>
      <c r="F12" s="216"/>
      <c r="G12" s="216"/>
      <c r="H12" s="216"/>
      <c r="I12" s="191"/>
      <c r="J12" s="192"/>
      <c r="K12" s="193"/>
      <c r="L12" s="194"/>
      <c r="M12" s="215" t="str">
        <f aca="false">IF(L10="","",VLOOKUP(L10,Engagés!$A$16:$F$39,3,0))</f>
        <v/>
      </c>
      <c r="N12" s="216"/>
      <c r="O12" s="216"/>
      <c r="P12" s="216"/>
      <c r="Q12" s="216"/>
      <c r="R12" s="216"/>
    </row>
    <row r="13" customFormat="false" ht="17" hidden="false" customHeight="true" outlineLevel="0" collapsed="false">
      <c r="A13" s="217" t="str">
        <f aca="false">IF(B10="","",VLOOKUP(B10,Engagés!$A$16:$F$39,4,0))</f>
        <v/>
      </c>
      <c r="B13" s="194"/>
      <c r="C13" s="194"/>
      <c r="D13" s="218"/>
      <c r="E13" s="218"/>
      <c r="F13" s="218"/>
      <c r="G13" s="218"/>
      <c r="H13" s="218"/>
      <c r="I13" s="191"/>
      <c r="J13" s="192"/>
      <c r="K13" s="217" t="str">
        <f aca="false">IF(L10="","",VLOOKUP(L10,Engagés!$A$16:$F$39,4,0))</f>
        <v/>
      </c>
      <c r="L13" s="194"/>
      <c r="M13" s="194"/>
      <c r="N13" s="218"/>
      <c r="O13" s="218"/>
      <c r="P13" s="218"/>
      <c r="Q13" s="218"/>
      <c r="R13" s="218"/>
    </row>
    <row r="14" customFormat="false" ht="17" hidden="false" customHeight="true" outlineLevel="0" collapsed="false">
      <c r="A14" s="193"/>
      <c r="B14" s="219" t="s">
        <v>150</v>
      </c>
      <c r="C14" s="194"/>
      <c r="D14" s="220"/>
      <c r="E14" s="220"/>
      <c r="F14" s="220"/>
      <c r="G14" s="220"/>
      <c r="H14" s="220"/>
      <c r="I14" s="191"/>
      <c r="J14" s="192"/>
      <c r="K14" s="193"/>
      <c r="L14" s="219" t="s">
        <v>150</v>
      </c>
      <c r="M14" s="194"/>
      <c r="N14" s="220"/>
      <c r="O14" s="220"/>
      <c r="P14" s="220"/>
      <c r="Q14" s="220"/>
      <c r="R14" s="220"/>
    </row>
    <row r="15" customFormat="false" ht="17" hidden="false" customHeight="true" outlineLevel="0" collapsed="false">
      <c r="A15" s="211" t="n">
        <v>3</v>
      </c>
      <c r="B15" s="221" t="str">
        <f aca="true">IF(ISERROR(MATCH($C$5&amp;A15,Engagés!$J$16:$J$39,0)),"",INDIRECT(ADDRESS(MATCH($C$5&amp;A15,Engagés!$J$1:$J$39,0),1,1,1,"Engagés")))</f>
        <v/>
      </c>
      <c r="C15" s="194"/>
      <c r="D15" s="222"/>
      <c r="E15" s="222"/>
      <c r="F15" s="222"/>
      <c r="G15" s="222"/>
      <c r="H15" s="222"/>
      <c r="I15" s="191"/>
      <c r="J15" s="192"/>
      <c r="K15" s="211" t="n">
        <v>3</v>
      </c>
      <c r="L15" s="221" t="str">
        <f aca="true">IF(ISERROR(MATCH($M$5&amp;K15,Engagés!$J$16:$J$39,0)),"",INDIRECT(ADDRESS(MATCH($M$5&amp;K15,Engagés!$J$1:$J$39,0),1,1,1,"Engagés")))</f>
        <v/>
      </c>
      <c r="M15" s="194"/>
      <c r="N15" s="222"/>
      <c r="O15" s="222"/>
      <c r="P15" s="222"/>
      <c r="Q15" s="222"/>
      <c r="R15" s="222"/>
    </row>
    <row r="16" customFormat="false" ht="17" hidden="false" customHeight="true" outlineLevel="0" collapsed="false">
      <c r="A16" s="214" t="str">
        <f aca="false">IF(B15="","",VLOOKUP(B15,Engagés!$A$16:$F$39,2,0))</f>
        <v/>
      </c>
      <c r="B16" s="214"/>
      <c r="C16" s="214"/>
      <c r="D16" s="213"/>
      <c r="E16" s="213"/>
      <c r="F16" s="213"/>
      <c r="G16" s="213"/>
      <c r="H16" s="213"/>
      <c r="I16" s="191"/>
      <c r="J16" s="192"/>
      <c r="K16" s="214" t="str">
        <f aca="false">IF(L15="","",VLOOKUP(L15,Engagés!$A$16:$F$39,2,0))</f>
        <v/>
      </c>
      <c r="L16" s="214"/>
      <c r="M16" s="214"/>
      <c r="N16" s="213"/>
      <c r="O16" s="213"/>
      <c r="P16" s="213"/>
      <c r="Q16" s="213"/>
      <c r="R16" s="213"/>
    </row>
    <row r="17" customFormat="false" ht="17" hidden="false" customHeight="true" outlineLevel="0" collapsed="false">
      <c r="A17" s="193"/>
      <c r="B17" s="194"/>
      <c r="C17" s="215" t="str">
        <f aca="false">IF(B15="","",VLOOKUP(B15,Engagés!$A$16:$F$39,3,0))</f>
        <v/>
      </c>
      <c r="D17" s="216"/>
      <c r="E17" s="216"/>
      <c r="F17" s="216"/>
      <c r="G17" s="216"/>
      <c r="H17" s="216"/>
      <c r="I17" s="191"/>
      <c r="J17" s="192"/>
      <c r="K17" s="193"/>
      <c r="L17" s="194"/>
      <c r="M17" s="215" t="str">
        <f aca="false">IF(L15="","",VLOOKUP(L15,Engagés!$A$16:$F$39,3,0))</f>
        <v/>
      </c>
      <c r="N17" s="216"/>
      <c r="O17" s="216"/>
      <c r="P17" s="216"/>
      <c r="Q17" s="216"/>
      <c r="R17" s="216"/>
    </row>
    <row r="18" customFormat="false" ht="17" hidden="false" customHeight="true" outlineLevel="0" collapsed="false">
      <c r="A18" s="217" t="str">
        <f aca="false">IF(B15="","",VLOOKUP(B15,Engagés!$A$16:$F$39,4,0))</f>
        <v/>
      </c>
      <c r="B18" s="194"/>
      <c r="C18" s="194"/>
      <c r="D18" s="218"/>
      <c r="E18" s="218"/>
      <c r="F18" s="218"/>
      <c r="G18" s="218"/>
      <c r="H18" s="218"/>
      <c r="I18" s="191"/>
      <c r="J18" s="192"/>
      <c r="K18" s="217" t="str">
        <f aca="false">IF(L15="","",VLOOKUP(L15,Engagés!$A$16:$F$39,4,0))</f>
        <v/>
      </c>
      <c r="L18" s="194"/>
      <c r="M18" s="194"/>
      <c r="N18" s="218"/>
      <c r="O18" s="218"/>
      <c r="P18" s="218"/>
      <c r="Q18" s="218"/>
      <c r="R18" s="218"/>
    </row>
    <row r="19" customFormat="false" ht="17" hidden="false" customHeight="true" outlineLevel="0" collapsed="false">
      <c r="A19" s="193"/>
      <c r="B19" s="194"/>
      <c r="C19" s="194"/>
      <c r="D19" s="220"/>
      <c r="E19" s="220"/>
      <c r="F19" s="220"/>
      <c r="G19" s="220"/>
      <c r="H19" s="220"/>
      <c r="I19" s="191"/>
      <c r="J19" s="192"/>
      <c r="K19" s="193"/>
      <c r="L19" s="194"/>
      <c r="M19" s="194"/>
      <c r="N19" s="220"/>
      <c r="O19" s="220"/>
      <c r="P19" s="220"/>
      <c r="Q19" s="220"/>
      <c r="R19" s="220"/>
    </row>
    <row r="20" customFormat="false" ht="17" hidden="false" customHeight="true" outlineLevel="0" collapsed="false">
      <c r="A20" s="193"/>
      <c r="B20" s="194"/>
      <c r="C20" s="194"/>
      <c r="D20" s="194"/>
      <c r="E20" s="194"/>
      <c r="F20" s="194"/>
      <c r="G20" s="194"/>
      <c r="H20" s="197"/>
      <c r="I20" s="191"/>
      <c r="J20" s="192"/>
      <c r="K20" s="193"/>
      <c r="L20" s="194"/>
      <c r="M20" s="194"/>
      <c r="N20" s="194"/>
      <c r="O20" s="194"/>
      <c r="P20" s="194"/>
      <c r="Q20" s="194"/>
      <c r="R20" s="197"/>
    </row>
    <row r="21" customFormat="false" ht="17" hidden="false" customHeight="true" outlineLevel="0" collapsed="false">
      <c r="A21" s="223" t="s">
        <v>151</v>
      </c>
      <c r="B21" s="223"/>
      <c r="C21" s="223"/>
      <c r="D21" s="224" t="s">
        <v>152</v>
      </c>
      <c r="E21" s="224" t="s">
        <v>153</v>
      </c>
      <c r="F21" s="224" t="s">
        <v>154</v>
      </c>
      <c r="G21" s="194"/>
      <c r="H21" s="197"/>
      <c r="I21" s="191"/>
      <c r="J21" s="192"/>
      <c r="K21" s="223" t="s">
        <v>151</v>
      </c>
      <c r="L21" s="223"/>
      <c r="M21" s="223"/>
      <c r="N21" s="224" t="s">
        <v>152</v>
      </c>
      <c r="O21" s="224" t="s">
        <v>153</v>
      </c>
      <c r="P21" s="224" t="s">
        <v>154</v>
      </c>
      <c r="Q21" s="194"/>
      <c r="R21" s="197"/>
    </row>
    <row r="22" customFormat="false" ht="17" hidden="false" customHeight="true" outlineLevel="0" collapsed="false">
      <c r="A22" s="225" t="str">
        <f aca="false">A11</f>
        <v/>
      </c>
      <c r="B22" s="225"/>
      <c r="C22" s="225"/>
      <c r="D22" s="222"/>
      <c r="E22" s="222"/>
      <c r="F22" s="222"/>
      <c r="G22" s="194"/>
      <c r="H22" s="197"/>
      <c r="I22" s="191"/>
      <c r="J22" s="192"/>
      <c r="K22" s="225" t="str">
        <f aca="false">K11</f>
        <v/>
      </c>
      <c r="L22" s="225"/>
      <c r="M22" s="225"/>
      <c r="N22" s="222"/>
      <c r="O22" s="222"/>
      <c r="P22" s="222"/>
      <c r="Q22" s="194"/>
      <c r="R22" s="197"/>
    </row>
    <row r="23" customFormat="false" ht="17" hidden="false" customHeight="true" outlineLevel="0" collapsed="false">
      <c r="A23" s="225"/>
      <c r="B23" s="225"/>
      <c r="C23" s="225"/>
      <c r="D23" s="216"/>
      <c r="E23" s="216"/>
      <c r="F23" s="216"/>
      <c r="G23" s="194"/>
      <c r="H23" s="197"/>
      <c r="I23" s="191"/>
      <c r="J23" s="192"/>
      <c r="K23" s="225"/>
      <c r="L23" s="225"/>
      <c r="M23" s="225"/>
      <c r="N23" s="216"/>
      <c r="O23" s="216"/>
      <c r="P23" s="216"/>
      <c r="Q23" s="194"/>
      <c r="R23" s="197"/>
    </row>
    <row r="24" customFormat="false" ht="17" hidden="false" customHeight="true" outlineLevel="0" collapsed="false">
      <c r="A24" s="226" t="str">
        <f aca="false">A16</f>
        <v/>
      </c>
      <c r="B24" s="226"/>
      <c r="C24" s="226"/>
      <c r="D24" s="222"/>
      <c r="E24" s="222"/>
      <c r="F24" s="222"/>
      <c r="G24" s="194"/>
      <c r="H24" s="197"/>
      <c r="I24" s="191"/>
      <c r="J24" s="192"/>
      <c r="K24" s="226" t="str">
        <f aca="false">K16</f>
        <v/>
      </c>
      <c r="L24" s="226"/>
      <c r="M24" s="226"/>
      <c r="N24" s="222"/>
      <c r="O24" s="222"/>
      <c r="P24" s="222"/>
      <c r="Q24" s="194"/>
      <c r="R24" s="197"/>
    </row>
    <row r="25" customFormat="false" ht="17" hidden="false" customHeight="true" outlineLevel="0" collapsed="false">
      <c r="A25" s="226"/>
      <c r="B25" s="226"/>
      <c r="C25" s="226"/>
      <c r="D25" s="216"/>
      <c r="E25" s="216"/>
      <c r="F25" s="216"/>
      <c r="G25" s="194"/>
      <c r="H25" s="197"/>
      <c r="I25" s="191"/>
      <c r="J25" s="192"/>
      <c r="K25" s="226"/>
      <c r="L25" s="226"/>
      <c r="M25" s="226"/>
      <c r="N25" s="216"/>
      <c r="O25" s="216"/>
      <c r="P25" s="216"/>
      <c r="Q25" s="194"/>
      <c r="R25" s="197"/>
    </row>
    <row r="26" customFormat="false" ht="17" hidden="false" customHeight="true" outlineLevel="0" collapsed="false">
      <c r="A26" s="227" t="s">
        <v>155</v>
      </c>
      <c r="B26" s="194"/>
      <c r="C26" s="194"/>
      <c r="D26" s="194"/>
      <c r="E26" s="194"/>
      <c r="F26" s="194"/>
      <c r="G26" s="194"/>
      <c r="H26" s="197"/>
      <c r="I26" s="191"/>
      <c r="J26" s="192"/>
      <c r="K26" s="227" t="s">
        <v>155</v>
      </c>
      <c r="L26" s="194"/>
      <c r="M26" s="194"/>
      <c r="N26" s="194"/>
      <c r="O26" s="194"/>
      <c r="P26" s="194"/>
      <c r="Q26" s="194"/>
      <c r="R26" s="197"/>
    </row>
    <row r="27" customFormat="false" ht="17" hidden="false" customHeight="true" outlineLevel="0" collapsed="false">
      <c r="A27" s="193"/>
      <c r="B27" s="194"/>
      <c r="C27" s="194"/>
      <c r="D27" s="194"/>
      <c r="E27" s="194"/>
      <c r="F27" s="194"/>
      <c r="G27" s="194"/>
      <c r="H27" s="197"/>
      <c r="I27" s="191"/>
      <c r="J27" s="192"/>
      <c r="K27" s="193"/>
      <c r="L27" s="194"/>
      <c r="M27" s="194"/>
      <c r="N27" s="194"/>
      <c r="O27" s="194"/>
      <c r="P27" s="194"/>
      <c r="Q27" s="194"/>
      <c r="R27" s="197"/>
    </row>
    <row r="28" customFormat="false" ht="17" hidden="false" customHeight="true" outlineLevel="0" collapsed="false">
      <c r="A28" s="228" t="s">
        <v>156</v>
      </c>
      <c r="B28" s="229"/>
      <c r="C28" s="229"/>
      <c r="D28" s="229"/>
      <c r="E28" s="229"/>
      <c r="F28" s="229"/>
      <c r="G28" s="229"/>
      <c r="H28" s="230"/>
      <c r="I28" s="191"/>
      <c r="J28" s="192"/>
      <c r="K28" s="228" t="s">
        <v>156</v>
      </c>
      <c r="L28" s="229"/>
      <c r="M28" s="229"/>
      <c r="N28" s="229"/>
      <c r="O28" s="229"/>
      <c r="P28" s="229"/>
      <c r="Q28" s="229"/>
      <c r="R28" s="230"/>
    </row>
    <row r="29" customFormat="false" ht="14.15" hidden="false" customHeight="true" outlineLevel="0" collapsed="false">
      <c r="A29" s="231"/>
      <c r="B29" s="231"/>
      <c r="C29" s="231"/>
      <c r="D29" s="231"/>
      <c r="E29" s="231"/>
      <c r="F29" s="231"/>
      <c r="G29" s="231"/>
      <c r="H29" s="231"/>
      <c r="I29" s="232"/>
      <c r="J29" s="233"/>
      <c r="K29" s="231"/>
      <c r="L29" s="231"/>
      <c r="M29" s="231"/>
      <c r="N29" s="231"/>
      <c r="O29" s="231"/>
      <c r="P29" s="231"/>
      <c r="Q29" s="231"/>
      <c r="R29" s="231"/>
    </row>
    <row r="30" customFormat="false" ht="14.15" hidden="false" customHeight="true" outlineLevel="0" collapsed="false">
      <c r="A30" s="234"/>
      <c r="B30" s="234"/>
      <c r="C30" s="234"/>
      <c r="D30" s="234"/>
      <c r="E30" s="234"/>
      <c r="F30" s="234"/>
      <c r="G30" s="234"/>
      <c r="H30" s="234"/>
      <c r="I30" s="235"/>
      <c r="J30" s="236"/>
      <c r="K30" s="234"/>
      <c r="L30" s="234"/>
      <c r="M30" s="234"/>
      <c r="N30" s="234"/>
      <c r="O30" s="234"/>
      <c r="P30" s="234"/>
      <c r="Q30" s="234"/>
      <c r="R30" s="234"/>
    </row>
    <row r="31" customFormat="false" ht="28.35" hidden="false" customHeight="true" outlineLevel="0" collapsed="false">
      <c r="A31" s="190" t="str">
        <f aca="false">Engagés!$A$4</f>
        <v>TOURNOI CHANDELEUR</v>
      </c>
      <c r="B31" s="190"/>
      <c r="C31" s="190"/>
      <c r="D31" s="190"/>
      <c r="E31" s="190"/>
      <c r="F31" s="190"/>
      <c r="G31" s="190"/>
      <c r="H31" s="190"/>
      <c r="I31" s="191"/>
      <c r="J31" s="192"/>
      <c r="K31" s="190" t="str">
        <f aca="false">Engagés!$A$4</f>
        <v>TOURNOI CHANDELEUR</v>
      </c>
      <c r="L31" s="190"/>
      <c r="M31" s="190"/>
      <c r="N31" s="190"/>
      <c r="O31" s="190"/>
      <c r="P31" s="190"/>
      <c r="Q31" s="190"/>
      <c r="R31" s="190"/>
      <c r="U31" s="237"/>
    </row>
    <row r="32" customFormat="false" ht="17" hidden="false" customHeight="true" outlineLevel="0" collapsed="false">
      <c r="A32" s="193"/>
      <c r="B32" s="194"/>
      <c r="C32" s="194"/>
      <c r="D32" s="195" t="s">
        <v>146</v>
      </c>
      <c r="E32" s="196"/>
      <c r="F32" s="194"/>
      <c r="G32" s="194"/>
      <c r="H32" s="197"/>
      <c r="I32" s="191"/>
      <c r="J32" s="192"/>
      <c r="K32" s="193"/>
      <c r="L32" s="194"/>
      <c r="M32" s="194"/>
      <c r="N32" s="195" t="s">
        <v>146</v>
      </c>
      <c r="O32" s="196"/>
      <c r="P32" s="194"/>
      <c r="Q32" s="194"/>
      <c r="R32" s="197"/>
    </row>
    <row r="33" customFormat="false" ht="28.35" hidden="false" customHeight="true" outlineLevel="0" collapsed="false">
      <c r="A33" s="198"/>
      <c r="B33" s="199" t="n">
        <f aca="false">Engagés!$A$7</f>
        <v>45695</v>
      </c>
      <c r="C33" s="199"/>
      <c r="D33" s="199"/>
      <c r="E33" s="199"/>
      <c r="F33" s="199"/>
      <c r="G33" s="199"/>
      <c r="H33" s="197"/>
      <c r="I33" s="191"/>
      <c r="J33" s="192"/>
      <c r="K33" s="198"/>
      <c r="L33" s="199" t="n">
        <f aca="false">Engagés!$A$7</f>
        <v>45695</v>
      </c>
      <c r="M33" s="199"/>
      <c r="N33" s="199"/>
      <c r="O33" s="199"/>
      <c r="P33" s="199"/>
      <c r="Q33" s="199"/>
      <c r="R33" s="197"/>
    </row>
    <row r="34" customFormat="false" ht="17" hidden="false" customHeight="true" outlineLevel="0" collapsed="false">
      <c r="A34" s="200"/>
      <c r="B34" s="201"/>
      <c r="C34" s="201"/>
      <c r="D34" s="201"/>
      <c r="E34" s="194"/>
      <c r="F34" s="194"/>
      <c r="G34" s="194"/>
      <c r="H34" s="197"/>
      <c r="I34" s="191"/>
      <c r="J34" s="192"/>
      <c r="K34" s="200"/>
      <c r="L34" s="201"/>
      <c r="M34" s="201"/>
      <c r="N34" s="201"/>
      <c r="O34" s="194"/>
      <c r="P34" s="194"/>
      <c r="Q34" s="194"/>
      <c r="R34" s="197"/>
    </row>
    <row r="35" customFormat="false" ht="17" hidden="false" customHeight="true" outlineLevel="0" collapsed="false">
      <c r="A35" s="193"/>
      <c r="B35" s="194" t="s">
        <v>46</v>
      </c>
      <c r="C35" s="202" t="str">
        <f aca="false">C5</f>
        <v>D</v>
      </c>
      <c r="E35" s="194" t="s">
        <v>61</v>
      </c>
      <c r="F35" s="194"/>
      <c r="G35" s="194"/>
      <c r="H35" s="197"/>
      <c r="I35" s="191"/>
      <c r="J35" s="192"/>
      <c r="K35" s="193"/>
      <c r="L35" s="194" t="s">
        <v>46</v>
      </c>
      <c r="M35" s="202"/>
      <c r="O35" s="194" t="s">
        <v>61</v>
      </c>
      <c r="P35" s="194"/>
      <c r="Q35" s="194"/>
      <c r="R35" s="197"/>
    </row>
    <row r="36" customFormat="false" ht="17" hidden="false" customHeight="true" outlineLevel="0" collapsed="false">
      <c r="A36" s="203" t="s">
        <v>147</v>
      </c>
      <c r="B36" s="204"/>
      <c r="C36" s="204"/>
      <c r="D36" s="204"/>
      <c r="E36" s="204"/>
      <c r="F36" s="204"/>
      <c r="G36" s="204"/>
      <c r="H36" s="205"/>
      <c r="I36" s="191"/>
      <c r="J36" s="192"/>
      <c r="K36" s="203" t="s">
        <v>147</v>
      </c>
      <c r="L36" s="204"/>
      <c r="M36" s="204"/>
      <c r="N36" s="204"/>
      <c r="O36" s="204"/>
      <c r="P36" s="204"/>
      <c r="Q36" s="204"/>
      <c r="R36" s="205"/>
    </row>
    <row r="37" customFormat="false" ht="17" hidden="false" customHeight="true" outlineLevel="0" collapsed="false">
      <c r="A37" s="193"/>
      <c r="B37" s="194"/>
      <c r="C37" s="194"/>
      <c r="D37" s="206" t="s">
        <v>67</v>
      </c>
      <c r="E37" s="206"/>
      <c r="F37" s="206"/>
      <c r="G37" s="206"/>
      <c r="H37" s="206"/>
      <c r="I37" s="191"/>
      <c r="J37" s="192"/>
      <c r="K37" s="193"/>
      <c r="L37" s="194"/>
      <c r="M37" s="194"/>
      <c r="N37" s="206" t="s">
        <v>67</v>
      </c>
      <c r="O37" s="206"/>
      <c r="P37" s="206"/>
      <c r="Q37" s="206"/>
      <c r="R37" s="206"/>
    </row>
    <row r="38" customFormat="false" ht="17" hidden="false" customHeight="true" outlineLevel="0" collapsed="false">
      <c r="A38" s="207" t="s">
        <v>148</v>
      </c>
      <c r="B38" s="207"/>
      <c r="C38" s="207"/>
      <c r="D38" s="208" t="n">
        <v>1</v>
      </c>
      <c r="E38" s="208" t="n">
        <v>2</v>
      </c>
      <c r="F38" s="208" t="n">
        <v>3</v>
      </c>
      <c r="G38" s="208" t="n">
        <v>4</v>
      </c>
      <c r="H38" s="208" t="n">
        <v>5</v>
      </c>
      <c r="I38" s="191"/>
      <c r="J38" s="192"/>
      <c r="K38" s="207" t="s">
        <v>148</v>
      </c>
      <c r="L38" s="207"/>
      <c r="M38" s="207"/>
      <c r="N38" s="208" t="n">
        <v>1</v>
      </c>
      <c r="O38" s="208" t="n">
        <v>2</v>
      </c>
      <c r="P38" s="208" t="n">
        <v>3</v>
      </c>
      <c r="Q38" s="208" t="n">
        <v>4</v>
      </c>
      <c r="R38" s="208" t="n">
        <v>5</v>
      </c>
    </row>
    <row r="39" customFormat="false" ht="17" hidden="false" customHeight="true" outlineLevel="0" collapsed="false">
      <c r="A39" s="207"/>
      <c r="B39" s="209"/>
      <c r="C39" s="209"/>
      <c r="D39" s="210" t="s">
        <v>149</v>
      </c>
      <c r="E39" s="210"/>
      <c r="F39" s="210"/>
      <c r="G39" s="210"/>
      <c r="H39" s="210"/>
      <c r="I39" s="191"/>
      <c r="J39" s="192"/>
      <c r="K39" s="207"/>
      <c r="L39" s="209"/>
      <c r="M39" s="209"/>
      <c r="N39" s="210" t="s">
        <v>149</v>
      </c>
      <c r="O39" s="210"/>
      <c r="P39" s="210"/>
      <c r="Q39" s="210"/>
      <c r="R39" s="210"/>
    </row>
    <row r="40" customFormat="false" ht="17" hidden="false" customHeight="true" outlineLevel="0" collapsed="false">
      <c r="A40" s="211" t="n">
        <v>1</v>
      </c>
      <c r="B40" s="212" t="str">
        <f aca="true">IF(ISERROR(MATCH($C$35&amp;A40,Engagés!$J$16:$J$39,0)),"",INDIRECT(ADDRESS(MATCH($C$35&amp;A40,Engagés!$J$1:$J$39,0),1,1,1,"Engagés")))</f>
        <v/>
      </c>
      <c r="C40" s="194"/>
      <c r="D40" s="213"/>
      <c r="E40" s="213"/>
      <c r="F40" s="213"/>
      <c r="G40" s="213"/>
      <c r="H40" s="213"/>
      <c r="I40" s="191"/>
      <c r="J40" s="192"/>
      <c r="K40" s="211"/>
      <c r="L40" s="212"/>
      <c r="M40" s="194"/>
      <c r="N40" s="213"/>
      <c r="O40" s="213"/>
      <c r="P40" s="213"/>
      <c r="Q40" s="213"/>
      <c r="R40" s="213"/>
    </row>
    <row r="41" customFormat="false" ht="17" hidden="false" customHeight="true" outlineLevel="0" collapsed="false">
      <c r="A41" s="214" t="str">
        <f aca="false">IF(B40="","",VLOOKUP(B40,Engagés!$A$16:$F$39,2,0))</f>
        <v/>
      </c>
      <c r="B41" s="214"/>
      <c r="C41" s="214"/>
      <c r="D41" s="213"/>
      <c r="E41" s="213"/>
      <c r="F41" s="213"/>
      <c r="G41" s="213"/>
      <c r="H41" s="213"/>
      <c r="I41" s="191"/>
      <c r="J41" s="192"/>
      <c r="K41" s="214"/>
      <c r="L41" s="214"/>
      <c r="M41" s="214"/>
      <c r="N41" s="213"/>
      <c r="O41" s="213"/>
      <c r="P41" s="213"/>
      <c r="Q41" s="213"/>
      <c r="R41" s="213"/>
    </row>
    <row r="42" customFormat="false" ht="17" hidden="false" customHeight="true" outlineLevel="0" collapsed="false">
      <c r="A42" s="193"/>
      <c r="B42" s="194"/>
      <c r="C42" s="215" t="str">
        <f aca="false">IF(B40="","",VLOOKUP(B40,Engagés!$A$16:$F$39,3,0))</f>
        <v/>
      </c>
      <c r="D42" s="216"/>
      <c r="E42" s="216"/>
      <c r="F42" s="216"/>
      <c r="G42" s="216"/>
      <c r="H42" s="216"/>
      <c r="I42" s="191"/>
      <c r="J42" s="192"/>
      <c r="K42" s="193"/>
      <c r="L42" s="194"/>
      <c r="M42" s="215"/>
      <c r="N42" s="216"/>
      <c r="O42" s="216"/>
      <c r="P42" s="216"/>
      <c r="Q42" s="216"/>
      <c r="R42" s="216"/>
    </row>
    <row r="43" customFormat="false" ht="17" hidden="false" customHeight="true" outlineLevel="0" collapsed="false">
      <c r="A43" s="217" t="str">
        <f aca="false">IF(B40="","",VLOOKUP(B40,Engagés!$A$16:$F$39,4,0))</f>
        <v/>
      </c>
      <c r="B43" s="194"/>
      <c r="C43" s="194"/>
      <c r="D43" s="218"/>
      <c r="E43" s="218"/>
      <c r="F43" s="218"/>
      <c r="G43" s="218"/>
      <c r="H43" s="218"/>
      <c r="I43" s="191"/>
      <c r="J43" s="192"/>
      <c r="K43" s="217"/>
      <c r="L43" s="194"/>
      <c r="M43" s="194"/>
      <c r="N43" s="218"/>
      <c r="O43" s="218"/>
      <c r="P43" s="218"/>
      <c r="Q43" s="218"/>
      <c r="R43" s="218"/>
    </row>
    <row r="44" customFormat="false" ht="17" hidden="false" customHeight="true" outlineLevel="0" collapsed="false">
      <c r="A44" s="193"/>
      <c r="B44" s="219" t="s">
        <v>150</v>
      </c>
      <c r="C44" s="194"/>
      <c r="D44" s="220"/>
      <c r="E44" s="220"/>
      <c r="F44" s="220"/>
      <c r="G44" s="220"/>
      <c r="H44" s="220"/>
      <c r="I44" s="191"/>
      <c r="J44" s="192"/>
      <c r="K44" s="193"/>
      <c r="L44" s="219" t="s">
        <v>150</v>
      </c>
      <c r="M44" s="194"/>
      <c r="N44" s="220"/>
      <c r="O44" s="220"/>
      <c r="P44" s="220"/>
      <c r="Q44" s="220"/>
      <c r="R44" s="220"/>
    </row>
    <row r="45" customFormat="false" ht="17" hidden="false" customHeight="true" outlineLevel="0" collapsed="false">
      <c r="A45" s="211" t="n">
        <v>2</v>
      </c>
      <c r="B45" s="221" t="str">
        <f aca="true">IF(ISERROR(MATCH($C$35&amp;A45,Engagés!$J$16:$J$39,0)),"",INDIRECT(ADDRESS(MATCH($C$35&amp;A45,Engagés!$J$1:$J$39,0),1,1,1,"Engagés")))</f>
        <v/>
      </c>
      <c r="C45" s="194"/>
      <c r="D45" s="222"/>
      <c r="E45" s="222"/>
      <c r="F45" s="222"/>
      <c r="G45" s="222"/>
      <c r="H45" s="222"/>
      <c r="I45" s="191"/>
      <c r="J45" s="192"/>
      <c r="K45" s="211"/>
      <c r="L45" s="221" t="str">
        <f aca="true">IF(ISERROR(MATCH($M$35&amp;K45,[1]Engagés!$J$16:$J$39,0)),"",INDIRECT(ADDRESS(MATCH($M$35&amp;K45,[1]Engagés!$J$1:$J$39,0),1,1,1,"Engagés")))</f>
        <v/>
      </c>
      <c r="M45" s="194"/>
      <c r="N45" s="222"/>
      <c r="O45" s="222"/>
      <c r="P45" s="222"/>
      <c r="Q45" s="222"/>
      <c r="R45" s="222"/>
    </row>
    <row r="46" customFormat="false" ht="17" hidden="false" customHeight="true" outlineLevel="0" collapsed="false">
      <c r="A46" s="214" t="str">
        <f aca="false">IF(B45="","",VLOOKUP(B45,Engagés!$A$16:$F$39,2,0))</f>
        <v/>
      </c>
      <c r="B46" s="214"/>
      <c r="C46" s="214"/>
      <c r="D46" s="213"/>
      <c r="E46" s="213"/>
      <c r="F46" s="213"/>
      <c r="G46" s="213"/>
      <c r="H46" s="213"/>
      <c r="I46" s="191"/>
      <c r="J46" s="192"/>
      <c r="K46" s="214"/>
      <c r="L46" s="214"/>
      <c r="M46" s="214"/>
      <c r="N46" s="213"/>
      <c r="O46" s="213"/>
      <c r="P46" s="213"/>
      <c r="Q46" s="213"/>
      <c r="R46" s="213"/>
    </row>
    <row r="47" customFormat="false" ht="17" hidden="false" customHeight="true" outlineLevel="0" collapsed="false">
      <c r="A47" s="193"/>
      <c r="B47" s="194"/>
      <c r="C47" s="215" t="str">
        <f aca="false">IF(B45="","",VLOOKUP(B45,Engagés!$A$16:$F$39,3,0))</f>
        <v/>
      </c>
      <c r="D47" s="216"/>
      <c r="E47" s="216"/>
      <c r="F47" s="216"/>
      <c r="G47" s="216"/>
      <c r="H47" s="216"/>
      <c r="I47" s="191"/>
      <c r="J47" s="192"/>
      <c r="K47" s="193"/>
      <c r="L47" s="194"/>
      <c r="M47" s="215"/>
      <c r="N47" s="216"/>
      <c r="O47" s="216"/>
      <c r="P47" s="216"/>
      <c r="Q47" s="216"/>
      <c r="R47" s="216"/>
    </row>
    <row r="48" customFormat="false" ht="17" hidden="false" customHeight="true" outlineLevel="0" collapsed="false">
      <c r="A48" s="217" t="str">
        <f aca="false">IF(B45="","",VLOOKUP(B45,Engagés!$A$16:$F$39,4,0))</f>
        <v/>
      </c>
      <c r="B48" s="194"/>
      <c r="C48" s="194"/>
      <c r="D48" s="218"/>
      <c r="E48" s="218"/>
      <c r="F48" s="218"/>
      <c r="G48" s="218"/>
      <c r="H48" s="218"/>
      <c r="I48" s="191"/>
      <c r="J48" s="192"/>
      <c r="K48" s="217"/>
      <c r="L48" s="194"/>
      <c r="M48" s="194"/>
      <c r="N48" s="218"/>
      <c r="O48" s="218"/>
      <c r="P48" s="218"/>
      <c r="Q48" s="218"/>
      <c r="R48" s="218"/>
    </row>
    <row r="49" customFormat="false" ht="17" hidden="false" customHeight="true" outlineLevel="0" collapsed="false">
      <c r="A49" s="193"/>
      <c r="B49" s="194"/>
      <c r="C49" s="194"/>
      <c r="D49" s="220"/>
      <c r="E49" s="220"/>
      <c r="F49" s="220"/>
      <c r="G49" s="220"/>
      <c r="H49" s="220"/>
      <c r="I49" s="191"/>
      <c r="J49" s="192"/>
      <c r="K49" s="193"/>
      <c r="L49" s="194"/>
      <c r="M49" s="194"/>
      <c r="N49" s="220"/>
      <c r="O49" s="220"/>
      <c r="P49" s="220"/>
      <c r="Q49" s="220"/>
      <c r="R49" s="220"/>
    </row>
    <row r="50" customFormat="false" ht="17" hidden="false" customHeight="true" outlineLevel="0" collapsed="false">
      <c r="A50" s="193"/>
      <c r="B50" s="194"/>
      <c r="C50" s="194"/>
      <c r="D50" s="194"/>
      <c r="E50" s="194"/>
      <c r="F50" s="194"/>
      <c r="G50" s="194"/>
      <c r="H50" s="197"/>
      <c r="I50" s="191"/>
      <c r="J50" s="192"/>
      <c r="K50" s="193"/>
      <c r="L50" s="194"/>
      <c r="M50" s="194"/>
      <c r="N50" s="194"/>
      <c r="O50" s="194"/>
      <c r="P50" s="194"/>
      <c r="Q50" s="194"/>
      <c r="R50" s="197"/>
    </row>
    <row r="51" customFormat="false" ht="17" hidden="false" customHeight="true" outlineLevel="0" collapsed="false">
      <c r="A51" s="223" t="s">
        <v>151</v>
      </c>
      <c r="B51" s="223"/>
      <c r="C51" s="223"/>
      <c r="D51" s="224" t="s">
        <v>152</v>
      </c>
      <c r="E51" s="224" t="s">
        <v>153</v>
      </c>
      <c r="F51" s="224" t="s">
        <v>154</v>
      </c>
      <c r="G51" s="194"/>
      <c r="H51" s="197"/>
      <c r="I51" s="191"/>
      <c r="J51" s="192"/>
      <c r="K51" s="223" t="s">
        <v>151</v>
      </c>
      <c r="L51" s="223"/>
      <c r="M51" s="223"/>
      <c r="N51" s="224" t="s">
        <v>152</v>
      </c>
      <c r="O51" s="224" t="s">
        <v>153</v>
      </c>
      <c r="P51" s="224" t="s">
        <v>154</v>
      </c>
      <c r="Q51" s="194"/>
      <c r="R51" s="197"/>
    </row>
    <row r="52" customFormat="false" ht="17" hidden="false" customHeight="true" outlineLevel="0" collapsed="false">
      <c r="A52" s="225" t="str">
        <f aca="false">A41</f>
        <v/>
      </c>
      <c r="B52" s="225"/>
      <c r="C52" s="225"/>
      <c r="D52" s="222"/>
      <c r="E52" s="222"/>
      <c r="F52" s="222"/>
      <c r="G52" s="194"/>
      <c r="H52" s="197"/>
      <c r="I52" s="191"/>
      <c r="J52" s="192"/>
      <c r="K52" s="225"/>
      <c r="L52" s="225"/>
      <c r="M52" s="225"/>
      <c r="N52" s="222"/>
      <c r="O52" s="222"/>
      <c r="P52" s="222"/>
      <c r="Q52" s="194"/>
      <c r="R52" s="197"/>
    </row>
    <row r="53" customFormat="false" ht="17" hidden="false" customHeight="true" outlineLevel="0" collapsed="false">
      <c r="A53" s="225"/>
      <c r="B53" s="225"/>
      <c r="C53" s="225"/>
      <c r="D53" s="216"/>
      <c r="E53" s="216"/>
      <c r="F53" s="216"/>
      <c r="G53" s="194"/>
      <c r="H53" s="197"/>
      <c r="I53" s="191"/>
      <c r="J53" s="192"/>
      <c r="K53" s="225"/>
      <c r="L53" s="225"/>
      <c r="M53" s="225"/>
      <c r="N53" s="216"/>
      <c r="O53" s="216"/>
      <c r="P53" s="216"/>
      <c r="Q53" s="194"/>
      <c r="R53" s="197"/>
    </row>
    <row r="54" customFormat="false" ht="17" hidden="false" customHeight="true" outlineLevel="0" collapsed="false">
      <c r="A54" s="226" t="str">
        <f aca="false">A46</f>
        <v/>
      </c>
      <c r="B54" s="226"/>
      <c r="C54" s="226"/>
      <c r="D54" s="222"/>
      <c r="E54" s="222"/>
      <c r="F54" s="222"/>
      <c r="G54" s="194"/>
      <c r="H54" s="197"/>
      <c r="I54" s="191"/>
      <c r="J54" s="192"/>
      <c r="K54" s="226"/>
      <c r="L54" s="226"/>
      <c r="M54" s="226"/>
      <c r="N54" s="222"/>
      <c r="O54" s="222"/>
      <c r="P54" s="222"/>
      <c r="Q54" s="194"/>
      <c r="R54" s="197"/>
    </row>
    <row r="55" customFormat="false" ht="17" hidden="false" customHeight="true" outlineLevel="0" collapsed="false">
      <c r="A55" s="226"/>
      <c r="B55" s="226"/>
      <c r="C55" s="226"/>
      <c r="D55" s="216"/>
      <c r="E55" s="216"/>
      <c r="F55" s="216"/>
      <c r="G55" s="194"/>
      <c r="H55" s="197"/>
      <c r="I55" s="191"/>
      <c r="J55" s="192"/>
      <c r="K55" s="226"/>
      <c r="L55" s="226"/>
      <c r="M55" s="226"/>
      <c r="N55" s="216"/>
      <c r="O55" s="216"/>
      <c r="P55" s="216"/>
      <c r="Q55" s="194"/>
      <c r="R55" s="197"/>
    </row>
    <row r="56" customFormat="false" ht="17" hidden="false" customHeight="true" outlineLevel="0" collapsed="false">
      <c r="A56" s="227" t="s">
        <v>155</v>
      </c>
      <c r="B56" s="194"/>
      <c r="C56" s="194"/>
      <c r="D56" s="194"/>
      <c r="E56" s="194"/>
      <c r="F56" s="194"/>
      <c r="G56" s="194"/>
      <c r="H56" s="197"/>
      <c r="I56" s="191"/>
      <c r="J56" s="192"/>
      <c r="K56" s="227" t="s">
        <v>155</v>
      </c>
      <c r="L56" s="194"/>
      <c r="M56" s="194"/>
      <c r="N56" s="194"/>
      <c r="O56" s="194"/>
      <c r="P56" s="194"/>
      <c r="Q56" s="194"/>
      <c r="R56" s="197"/>
    </row>
    <row r="57" customFormat="false" ht="17" hidden="false" customHeight="true" outlineLevel="0" collapsed="false">
      <c r="A57" s="193"/>
      <c r="B57" s="194"/>
      <c r="C57" s="194"/>
      <c r="D57" s="194"/>
      <c r="E57" s="194"/>
      <c r="F57" s="194"/>
      <c r="G57" s="194"/>
      <c r="H57" s="197"/>
      <c r="I57" s="191"/>
      <c r="J57" s="192"/>
      <c r="K57" s="193"/>
      <c r="L57" s="194"/>
      <c r="M57" s="194"/>
      <c r="N57" s="194"/>
      <c r="O57" s="194"/>
      <c r="P57" s="194"/>
      <c r="Q57" s="194"/>
      <c r="R57" s="197"/>
    </row>
    <row r="58" customFormat="false" ht="17" hidden="false" customHeight="true" outlineLevel="0" collapsed="false">
      <c r="A58" s="228" t="s">
        <v>156</v>
      </c>
      <c r="B58" s="229"/>
      <c r="C58" s="229"/>
      <c r="D58" s="229"/>
      <c r="E58" s="229"/>
      <c r="F58" s="229"/>
      <c r="G58" s="229"/>
      <c r="H58" s="230"/>
      <c r="I58" s="191"/>
      <c r="J58" s="192"/>
      <c r="K58" s="228" t="s">
        <v>156</v>
      </c>
      <c r="L58" s="229"/>
      <c r="M58" s="229"/>
      <c r="N58" s="229"/>
      <c r="O58" s="229"/>
      <c r="P58" s="229"/>
      <c r="Q58" s="229"/>
      <c r="R58" s="230"/>
    </row>
  </sheetData>
  <mergeCells count="40">
    <mergeCell ref="A1:H1"/>
    <mergeCell ref="K1:R1"/>
    <mergeCell ref="B3:G3"/>
    <mergeCell ref="L3:Q3"/>
    <mergeCell ref="D7:H7"/>
    <mergeCell ref="N7:R7"/>
    <mergeCell ref="A8:C8"/>
    <mergeCell ref="K8:M8"/>
    <mergeCell ref="D9:H9"/>
    <mergeCell ref="N9:R9"/>
    <mergeCell ref="A11:C11"/>
    <mergeCell ref="K11:M11"/>
    <mergeCell ref="A16:C16"/>
    <mergeCell ref="K16:M16"/>
    <mergeCell ref="A21:C21"/>
    <mergeCell ref="K21:M21"/>
    <mergeCell ref="A22:C23"/>
    <mergeCell ref="K22:M23"/>
    <mergeCell ref="A24:C25"/>
    <mergeCell ref="K24:M25"/>
    <mergeCell ref="A31:H31"/>
    <mergeCell ref="K31:R31"/>
    <mergeCell ref="B33:G33"/>
    <mergeCell ref="L33:Q33"/>
    <mergeCell ref="D37:H37"/>
    <mergeCell ref="N37:R37"/>
    <mergeCell ref="A38:C38"/>
    <mergeCell ref="K38:M38"/>
    <mergeCell ref="D39:H39"/>
    <mergeCell ref="N39:R39"/>
    <mergeCell ref="A41:C41"/>
    <mergeCell ref="K41:M41"/>
    <mergeCell ref="A46:C46"/>
    <mergeCell ref="K46:M46"/>
    <mergeCell ref="A51:C51"/>
    <mergeCell ref="K51:M51"/>
    <mergeCell ref="A52:C53"/>
    <mergeCell ref="K52:M53"/>
    <mergeCell ref="A54:C55"/>
    <mergeCell ref="K54:M55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39"/>
  <sheetViews>
    <sheetView showFormulas="false" showGridLines="true" showRowColHeaders="true" showZeros="true" rightToLeft="false" tabSelected="true" showOutlineSymbols="true" defaultGridColor="true" view="normal" topLeftCell="A11" colorId="64" zoomScale="100" zoomScaleNormal="100" zoomScalePageLayoutView="100" workbookViewId="0">
      <selection pane="topLeft" activeCell="C13" activeCellId="0" sqref="C13"/>
    </sheetView>
  </sheetViews>
  <sheetFormatPr defaultColWidth="11.53515625" defaultRowHeight="12.8" zeroHeight="false" outlineLevelRow="0" outlineLevelCol="0"/>
  <cols>
    <col collapsed="false" customWidth="true" hidden="false" outlineLevel="0" max="2" min="2" style="1" width="27.3"/>
    <col collapsed="false" customWidth="true" hidden="false" outlineLevel="0" max="4" min="4" style="1" width="21.69"/>
    <col collapsed="false" customWidth="false" hidden="false" outlineLevel="0" max="6" min="6" style="14" width="11.53"/>
    <col collapsed="false" customWidth="false" hidden="false" outlineLevel="0" max="9" min="7" style="1" width="11.53"/>
    <col collapsed="false" customWidth="false" hidden="true" outlineLevel="0" max="12" min="10" style="1" width="11.53"/>
    <col collapsed="false" customWidth="true" hidden="false" outlineLevel="0" max="13" min="13" style="1" width="13.39"/>
  </cols>
  <sheetData>
    <row r="1" customFormat="false" ht="17.35" hidden="false" customHeight="false" outlineLevel="0" collapsed="false">
      <c r="A1" s="15" t="s">
        <v>27</v>
      </c>
      <c r="B1" s="16"/>
      <c r="C1" s="16"/>
      <c r="D1" s="17"/>
      <c r="E1" s="17"/>
      <c r="F1" s="18"/>
      <c r="G1" s="18"/>
      <c r="H1" s="18"/>
      <c r="I1" s="14"/>
    </row>
    <row r="2" customFormat="false" ht="17.35" hidden="false" customHeight="false" outlineLevel="0" collapsed="false">
      <c r="A2" s="15" t="s">
        <v>28</v>
      </c>
      <c r="B2" s="16"/>
      <c r="C2" s="16"/>
      <c r="D2" s="17"/>
      <c r="E2" s="18"/>
      <c r="F2" s="19"/>
      <c r="G2" s="19"/>
      <c r="H2" s="19"/>
      <c r="I2" s="14"/>
    </row>
    <row r="3" customFormat="false" ht="12.8" hidden="false" customHeight="false" outlineLevel="0" collapsed="false">
      <c r="A3" s="20"/>
      <c r="B3" s="21"/>
      <c r="C3" s="21"/>
      <c r="D3" s="20"/>
      <c r="E3" s="22"/>
      <c r="F3" s="20"/>
      <c r="G3" s="17"/>
      <c r="H3" s="17"/>
      <c r="I3" s="14"/>
    </row>
    <row r="4" customFormat="false" ht="24.45" hidden="false" customHeight="false" outlineLevel="0" collapsed="false">
      <c r="A4" s="23" t="s">
        <v>29</v>
      </c>
      <c r="B4" s="23"/>
      <c r="C4" s="23"/>
      <c r="D4" s="23"/>
      <c r="E4" s="23"/>
      <c r="F4" s="23"/>
      <c r="G4" s="24"/>
      <c r="H4" s="24"/>
      <c r="I4" s="14"/>
    </row>
    <row r="5" customFormat="false" ht="19.7" hidden="false" customHeight="false" outlineLevel="0" collapsed="false">
      <c r="A5" s="25" t="s">
        <v>30</v>
      </c>
      <c r="B5" s="25"/>
      <c r="C5" s="25"/>
      <c r="D5" s="25"/>
      <c r="E5" s="25"/>
      <c r="F5" s="25"/>
      <c r="G5" s="26"/>
      <c r="H5" s="26"/>
      <c r="I5" s="14"/>
    </row>
    <row r="6" customFormat="false" ht="17.25" hidden="false" customHeight="false" outlineLevel="0" collapsed="false">
      <c r="A6" s="27" t="s">
        <v>31</v>
      </c>
      <c r="B6" s="27"/>
      <c r="C6" s="27"/>
      <c r="D6" s="27"/>
      <c r="E6" s="27"/>
      <c r="F6" s="27"/>
      <c r="G6" s="28"/>
      <c r="H6" s="28"/>
      <c r="I6" s="14"/>
    </row>
    <row r="7" customFormat="false" ht="17.25" hidden="false" customHeight="false" outlineLevel="0" collapsed="false">
      <c r="A7" s="29" t="n">
        <v>45695</v>
      </c>
      <c r="B7" s="29"/>
      <c r="C7" s="29"/>
      <c r="D7" s="29"/>
      <c r="E7" s="29"/>
      <c r="F7" s="29"/>
      <c r="G7" s="30"/>
      <c r="H7" s="31"/>
      <c r="I7" s="14"/>
    </row>
    <row r="8" customFormat="false" ht="12.8" hidden="false" customHeight="false" outlineLevel="0" collapsed="false">
      <c r="A8" s="14"/>
      <c r="B8" s="10"/>
      <c r="C8" s="14"/>
      <c r="E8" s="14"/>
      <c r="G8" s="14"/>
      <c r="H8" s="14"/>
      <c r="I8" s="14"/>
    </row>
    <row r="9" customFormat="false" ht="27.75" hidden="false" customHeight="true" outlineLevel="0" collapsed="false">
      <c r="A9" s="32" t="s">
        <v>32</v>
      </c>
      <c r="B9" s="33"/>
      <c r="C9" s="34" t="s">
        <v>33</v>
      </c>
      <c r="D9" s="33"/>
      <c r="E9" s="35"/>
      <c r="F9" s="35"/>
      <c r="G9" s="35"/>
      <c r="H9" s="35"/>
      <c r="I9" s="14"/>
    </row>
    <row r="10" customFormat="false" ht="27.75" hidden="false" customHeight="true" outlineLevel="0" collapsed="false">
      <c r="A10" s="32" t="s">
        <v>34</v>
      </c>
      <c r="B10" s="33"/>
      <c r="C10" s="34" t="s">
        <v>35</v>
      </c>
      <c r="D10" s="33"/>
      <c r="E10" s="35"/>
      <c r="F10" s="35"/>
      <c r="G10" s="35"/>
      <c r="H10" s="35"/>
      <c r="I10" s="14"/>
    </row>
    <row r="11" customFormat="false" ht="27.75" hidden="false" customHeight="true" outlineLevel="0" collapsed="false">
      <c r="A11" s="36" t="s">
        <v>36</v>
      </c>
      <c r="B11" s="33"/>
      <c r="C11" s="35"/>
      <c r="D11" s="37"/>
      <c r="E11" s="35"/>
      <c r="F11" s="35"/>
      <c r="G11" s="35"/>
      <c r="H11" s="35"/>
      <c r="I11" s="14"/>
    </row>
    <row r="12" customFormat="false" ht="27.75" hidden="false" customHeight="true" outlineLevel="0" collapsed="false">
      <c r="A12" s="36" t="s">
        <v>37</v>
      </c>
      <c r="B12" s="33"/>
      <c r="C12" s="35"/>
      <c r="D12" s="37"/>
      <c r="E12" s="35"/>
      <c r="F12" s="35"/>
      <c r="G12" s="35"/>
      <c r="H12" s="35"/>
      <c r="I12" s="14"/>
    </row>
    <row r="13" customFormat="false" ht="27.75" hidden="false" customHeight="true" outlineLevel="0" collapsed="false">
      <c r="A13" s="36" t="s">
        <v>38</v>
      </c>
      <c r="B13" s="33"/>
      <c r="C13" s="38" t="n">
        <v>3</v>
      </c>
      <c r="D13" s="37"/>
      <c r="E13" s="35"/>
      <c r="F13" s="35"/>
      <c r="G13" s="35"/>
      <c r="H13" s="35"/>
      <c r="I13" s="14"/>
    </row>
    <row r="14" customFormat="false" ht="27.75" hidden="false" customHeight="true" outlineLevel="0" collapsed="false">
      <c r="A14" s="10"/>
      <c r="B14" s="10"/>
      <c r="C14" s="14"/>
      <c r="E14" s="14"/>
      <c r="G14" s="14"/>
      <c r="H14" s="14"/>
      <c r="I14" s="14"/>
    </row>
    <row r="15" customFormat="false" ht="27.75" hidden="false" customHeight="true" outlineLevel="0" collapsed="false">
      <c r="A15" s="39" t="s">
        <v>39</v>
      </c>
      <c r="B15" s="40" t="s">
        <v>40</v>
      </c>
      <c r="C15" s="40" t="s">
        <v>41</v>
      </c>
      <c r="D15" s="40" t="s">
        <v>42</v>
      </c>
      <c r="E15" s="41" t="s">
        <v>43</v>
      </c>
      <c r="F15" s="42" t="s">
        <v>44</v>
      </c>
      <c r="G15" s="43" t="s">
        <v>45</v>
      </c>
      <c r="H15" s="42" t="s">
        <v>46</v>
      </c>
      <c r="I15" s="42" t="s">
        <v>47</v>
      </c>
      <c r="M15" s="43" t="s">
        <v>48</v>
      </c>
    </row>
    <row r="16" customFormat="false" ht="17" hidden="false" customHeight="true" outlineLevel="0" collapsed="false">
      <c r="A16" s="44" t="n">
        <v>1</v>
      </c>
      <c r="B16" s="45"/>
      <c r="C16" s="46"/>
      <c r="D16" s="47"/>
      <c r="E16" s="48" t="n">
        <v>1</v>
      </c>
      <c r="F16" s="46"/>
      <c r="G16" s="49"/>
      <c r="H16" s="49"/>
      <c r="I16" s="49"/>
      <c r="J16" s="1" t="str">
        <f aca="false">IF(OR(G16=$K$16,G16=$K$17),"",H16&amp;I16)</f>
        <v/>
      </c>
      <c r="K16" s="1" t="s">
        <v>49</v>
      </c>
      <c r="L16" s="1" t="n">
        <v>3</v>
      </c>
      <c r="M16" s="50" t="str">
        <f aca="false">CONCATENATE("Poule A : ",COUNTIF(H16:H39,"A"),"/",L16)</f>
        <v>Poule A : 0/3</v>
      </c>
    </row>
    <row r="17" customFormat="false" ht="17" hidden="false" customHeight="true" outlineLevel="0" collapsed="false">
      <c r="A17" s="44" t="n">
        <v>2</v>
      </c>
      <c r="B17" s="45"/>
      <c r="C17" s="46"/>
      <c r="D17" s="47"/>
      <c r="E17" s="48" t="n">
        <v>2</v>
      </c>
      <c r="F17" s="46"/>
      <c r="G17" s="49"/>
      <c r="H17" s="49"/>
      <c r="I17" s="49"/>
      <c r="J17" s="1" t="str">
        <f aca="false">IF(OR(G17=$K$16,G17=$K$17),"",H17&amp;I17)</f>
        <v/>
      </c>
      <c r="K17" s="1" t="s">
        <v>50</v>
      </c>
      <c r="L17" s="1" t="n">
        <v>3</v>
      </c>
      <c r="M17" s="51" t="str">
        <f aca="false">CONCATENATE("Poule B : ",COUNTIF(H16:H39,"B"),"/",L17)</f>
        <v>Poule B : 0/3</v>
      </c>
    </row>
    <row r="18" customFormat="false" ht="17" hidden="false" customHeight="true" outlineLevel="0" collapsed="false">
      <c r="A18" s="44" t="n">
        <v>3</v>
      </c>
      <c r="B18" s="45"/>
      <c r="C18" s="46"/>
      <c r="D18" s="47"/>
      <c r="E18" s="48" t="n">
        <v>3</v>
      </c>
      <c r="F18" s="46"/>
      <c r="G18" s="49"/>
      <c r="H18" s="49"/>
      <c r="I18" s="49"/>
      <c r="J18" s="1" t="str">
        <f aca="false">IF(OR(G18=$K$16,G18=$K$17),"",H18&amp;I18)</f>
        <v/>
      </c>
      <c r="K18" s="1" t="n">
        <v>2</v>
      </c>
      <c r="L18" s="1" t="n">
        <v>3</v>
      </c>
      <c r="M18" s="51" t="str">
        <f aca="false">CONCATENATE("Poule C : ",COUNTIF(H16:H39,"C"),"/",L18)</f>
        <v>Poule C : 0/3</v>
      </c>
    </row>
    <row r="19" customFormat="false" ht="17" hidden="false" customHeight="true" outlineLevel="0" collapsed="false">
      <c r="A19" s="44" t="n">
        <v>4</v>
      </c>
      <c r="B19" s="45"/>
      <c r="C19" s="46"/>
      <c r="D19" s="47"/>
      <c r="E19" s="48" t="n">
        <v>4</v>
      </c>
      <c r="F19" s="46"/>
      <c r="G19" s="49"/>
      <c r="H19" s="49"/>
      <c r="I19" s="49"/>
      <c r="J19" s="1" t="str">
        <f aca="false">IF(OR(G19=$K$16,G19=$K$17),"",H19&amp;I19)</f>
        <v/>
      </c>
      <c r="K19" s="1" t="n">
        <v>3</v>
      </c>
      <c r="L19" s="1" t="n">
        <v>3</v>
      </c>
      <c r="M19" s="52" t="str">
        <f aca="false">CONCATENATE("Poule D : ",COUNTIF(H16:H39,"D"),"/",L19)</f>
        <v>Poule D : 0/3</v>
      </c>
    </row>
    <row r="20" customFormat="false" ht="17" hidden="false" customHeight="true" outlineLevel="0" collapsed="false">
      <c r="A20" s="44" t="n">
        <v>5</v>
      </c>
      <c r="B20" s="45"/>
      <c r="C20" s="46"/>
      <c r="D20" s="47"/>
      <c r="E20" s="48" t="n">
        <v>5</v>
      </c>
      <c r="F20" s="46"/>
      <c r="G20" s="49"/>
      <c r="H20" s="49"/>
      <c r="I20" s="49"/>
      <c r="J20" s="1" t="str">
        <f aca="false">IF(OR(G20=$K$16,G20=$K$17),"",H20&amp;I20)</f>
        <v/>
      </c>
      <c r="K20" s="1" t="s">
        <v>51</v>
      </c>
    </row>
    <row r="21" customFormat="false" ht="17" hidden="false" customHeight="true" outlineLevel="0" collapsed="false">
      <c r="A21" s="44" t="n">
        <v>6</v>
      </c>
      <c r="B21" s="45"/>
      <c r="C21" s="46"/>
      <c r="D21" s="47"/>
      <c r="E21" s="48" t="n">
        <v>6</v>
      </c>
      <c r="F21" s="46"/>
      <c r="G21" s="49"/>
      <c r="H21" s="49"/>
      <c r="I21" s="49"/>
      <c r="J21" s="1" t="str">
        <f aca="false">IF(OR(G21=$K$16,G21=$K$17),"",H21&amp;I21)</f>
        <v/>
      </c>
      <c r="K21" s="1" t="s">
        <v>52</v>
      </c>
    </row>
    <row r="22" customFormat="false" ht="17" hidden="false" customHeight="true" outlineLevel="0" collapsed="false">
      <c r="A22" s="44" t="n">
        <v>7</v>
      </c>
      <c r="B22" s="45"/>
      <c r="C22" s="46"/>
      <c r="D22" s="47"/>
      <c r="E22" s="48" t="n">
        <v>7</v>
      </c>
      <c r="F22" s="46"/>
      <c r="G22" s="49"/>
      <c r="H22" s="49"/>
      <c r="I22" s="49"/>
      <c r="J22" s="1" t="str">
        <f aca="false">IF(OR(G22=$K$16,G22=$K$17),"",H22&amp;I22)</f>
        <v/>
      </c>
      <c r="K22" s="1" t="s">
        <v>53</v>
      </c>
    </row>
    <row r="23" customFormat="false" ht="17" hidden="false" customHeight="true" outlineLevel="0" collapsed="false">
      <c r="A23" s="44" t="n">
        <v>8</v>
      </c>
      <c r="B23" s="45"/>
      <c r="C23" s="46"/>
      <c r="D23" s="47"/>
      <c r="E23" s="48" t="n">
        <v>8</v>
      </c>
      <c r="F23" s="46"/>
      <c r="G23" s="49"/>
      <c r="H23" s="49"/>
      <c r="I23" s="49"/>
      <c r="J23" s="1" t="str">
        <f aca="false">IF(OR(G23=$K$16,G23=$K$17),"",H23&amp;I23)</f>
        <v/>
      </c>
      <c r="K23" s="1" t="s">
        <v>54</v>
      </c>
    </row>
    <row r="24" customFormat="false" ht="17" hidden="false" customHeight="true" outlineLevel="0" collapsed="false">
      <c r="A24" s="44" t="n">
        <v>9</v>
      </c>
      <c r="B24" s="45"/>
      <c r="C24" s="46"/>
      <c r="D24" s="47"/>
      <c r="E24" s="48" t="n">
        <v>9</v>
      </c>
      <c r="F24" s="46"/>
      <c r="G24" s="49"/>
      <c r="H24" s="49"/>
      <c r="I24" s="49"/>
      <c r="J24" s="1" t="str">
        <f aca="false">IF(OR(G24=$K$16,G24=$K$17),"",H24&amp;I24)</f>
        <v/>
      </c>
    </row>
    <row r="25" customFormat="false" ht="17" hidden="false" customHeight="true" outlineLevel="0" collapsed="false">
      <c r="A25" s="44" t="n">
        <v>10</v>
      </c>
      <c r="B25" s="45"/>
      <c r="C25" s="46"/>
      <c r="D25" s="47"/>
      <c r="E25" s="48" t="n">
        <v>10</v>
      </c>
      <c r="F25" s="46"/>
      <c r="G25" s="49"/>
      <c r="H25" s="49"/>
      <c r="I25" s="49"/>
      <c r="J25" s="1" t="str">
        <f aca="false">IF(OR(G25=$K$16,G25=$K$17),"",H25&amp;I25)</f>
        <v/>
      </c>
    </row>
    <row r="26" customFormat="false" ht="17" hidden="false" customHeight="true" outlineLevel="0" collapsed="false">
      <c r="A26" s="44" t="n">
        <v>11</v>
      </c>
      <c r="B26" s="45"/>
      <c r="C26" s="46"/>
      <c r="D26" s="47"/>
      <c r="E26" s="48" t="n">
        <v>11</v>
      </c>
      <c r="F26" s="46"/>
      <c r="G26" s="49"/>
      <c r="H26" s="49"/>
      <c r="I26" s="49"/>
      <c r="J26" s="1" t="str">
        <f aca="false">IF(OR(G26=$K$16,G26=$K$17),"",H26&amp;I26)</f>
        <v/>
      </c>
    </row>
    <row r="27" customFormat="false" ht="17" hidden="false" customHeight="true" outlineLevel="0" collapsed="false">
      <c r="A27" s="44" t="n">
        <v>12</v>
      </c>
      <c r="B27" s="45"/>
      <c r="C27" s="46"/>
      <c r="D27" s="47"/>
      <c r="E27" s="48" t="n">
        <v>12</v>
      </c>
      <c r="F27" s="46"/>
      <c r="G27" s="49"/>
      <c r="H27" s="49"/>
      <c r="I27" s="49"/>
      <c r="J27" s="1" t="str">
        <f aca="false">IF(OR(G27=$K$16,G27=$K$17),"",H27&amp;I27)</f>
        <v/>
      </c>
    </row>
    <row r="28" customFormat="false" ht="17" hidden="false" customHeight="true" outlineLevel="0" collapsed="false">
      <c r="F28" s="1"/>
      <c r="K28" s="1" t="n">
        <v>1</v>
      </c>
    </row>
    <row r="29" customFormat="false" ht="17" hidden="false" customHeight="true" outlineLevel="0" collapsed="false">
      <c r="F29" s="1"/>
      <c r="K29" s="1" t="n">
        <v>2</v>
      </c>
    </row>
    <row r="30" customFormat="false" ht="17" hidden="false" customHeight="true" outlineLevel="0" collapsed="false">
      <c r="F30" s="1"/>
      <c r="K30" s="1" t="n">
        <v>3</v>
      </c>
    </row>
    <row r="31" customFormat="false" ht="17" hidden="false" customHeight="true" outlineLevel="0" collapsed="false">
      <c r="F31" s="1"/>
    </row>
    <row r="32" customFormat="false" ht="17" hidden="false" customHeight="true" outlineLevel="0" collapsed="false">
      <c r="F32" s="1"/>
    </row>
    <row r="33" customFormat="false" ht="17" hidden="false" customHeight="true" outlineLevel="0" collapsed="false">
      <c r="F33" s="1"/>
    </row>
    <row r="34" customFormat="false" ht="17" hidden="false" customHeight="true" outlineLevel="0" collapsed="false">
      <c r="F34" s="1"/>
    </row>
    <row r="35" customFormat="false" ht="17" hidden="false" customHeight="true" outlineLevel="0" collapsed="false">
      <c r="F35" s="1"/>
    </row>
    <row r="36" customFormat="false" ht="17" hidden="false" customHeight="true" outlineLevel="0" collapsed="false">
      <c r="F36" s="1"/>
    </row>
    <row r="37" customFormat="false" ht="17" hidden="false" customHeight="true" outlineLevel="0" collapsed="false">
      <c r="F37" s="1"/>
    </row>
    <row r="38" customFormat="false" ht="17" hidden="false" customHeight="true" outlineLevel="0" collapsed="false">
      <c r="F38" s="1"/>
    </row>
    <row r="39" customFormat="false" ht="17" hidden="false" customHeight="true" outlineLevel="0" collapsed="false">
      <c r="F39" s="1"/>
    </row>
  </sheetData>
  <mergeCells count="4">
    <mergeCell ref="A4:F4"/>
    <mergeCell ref="A5:F5"/>
    <mergeCell ref="A6:F6"/>
    <mergeCell ref="A7:F7"/>
  </mergeCells>
  <conditionalFormatting sqref="M16:M19">
    <cfRule type="expression" priority="2" aboveAverage="0" equalAverage="0" bottom="0" percent="0" rank="0" text="" dxfId="0">
      <formula>VALUE(LEFT(RIGHT(M16,3),1))&gt;L16</formula>
    </cfRule>
  </conditionalFormatting>
  <conditionalFormatting sqref="H16:I27">
    <cfRule type="expression" priority="3" aboveAverage="0" equalAverage="0" bottom="0" percent="0" rank="0" text="" dxfId="1">
      <formula>AND($J16&lt;&gt;"",COUNTIF($J$16:$J23,$J16)&gt;1)</formula>
    </cfRule>
  </conditionalFormatting>
  <dataValidations count="4">
    <dataValidation allowBlank="true" errorStyle="stop" operator="equal" showDropDown="false" showErrorMessage="true" showInputMessage="false" sqref="C13" type="list">
      <formula1>Engagés!$K$18:$K$19</formula1>
      <formula2>0</formula2>
    </dataValidation>
    <dataValidation allowBlank="true" error="Cette case ne peut contenir que les lettres :&#10;A, B, C ou D" errorStyle="stop" errorTitle="Mauvaise saisie" operator="equal" showDropDown="false" showErrorMessage="true" showInputMessage="true" sqref="H16:H27" type="list">
      <formula1>$K$20:$K$23</formula1>
      <formula2>0</formula2>
    </dataValidation>
    <dataValidation allowBlank="true" error="Cette case ne peut contenir que les chiffres :&#10;1, 2, 3 ou 4" errorStyle="stop" errorTitle="Mauvaise saisie" operator="equal" showDropDown="false" showErrorMessage="true" showInputMessage="true" sqref="I16:I27" type="list">
      <formula1>Engagés!$K$28:$K$30</formula1>
      <formula2>0</formula2>
    </dataValidation>
    <dataValidation allowBlank="true" error="Cette case ne peut contenir que :&#10;ABS ou WO" errorStyle="stop" errorTitle="Mauvaise saisie" operator="equal" showDropDown="false" showErrorMessage="true" showInputMessage="true" sqref="G16:G27" type="list">
      <formula1>$K$16:$K$17</formula1>
      <formula2>0</formula2>
    </dataValidation>
  </dataValidations>
  <printOptions headings="false" gridLines="false" gridLinesSet="true" horizontalCentered="false" verticalCentered="false"/>
  <pageMargins left="0.39375" right="0.39375" top="0.63125" bottom="0.63125" header="0.39375" footer="0.39375"/>
  <pageSetup paperSize="9" scale="100" fitToWidth="1" fitToHeight="4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Z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53" width="12.51"/>
    <col collapsed="false" customWidth="true" hidden="false" outlineLevel="0" max="3" min="2" style="53" width="29.81"/>
    <col collapsed="false" customWidth="true" hidden="false" outlineLevel="0" max="7" min="4" style="53" width="3.87"/>
    <col collapsed="false" customWidth="true" hidden="false" outlineLevel="0" max="11" min="8" style="53" width="4.09"/>
    <col collapsed="false" customWidth="true" hidden="false" outlineLevel="0" max="13" min="12" style="53" width="3.05"/>
    <col collapsed="false" customWidth="true" hidden="false" outlineLevel="0" max="14" min="14" style="53" width="3.06"/>
    <col collapsed="false" customWidth="true" hidden="true" outlineLevel="0" max="15" min="15" style="53" width="3.06"/>
    <col collapsed="false" customWidth="true" hidden="true" outlineLevel="0" max="21" min="16" style="53" width="9.27"/>
    <col collapsed="false" customWidth="true" hidden="true" outlineLevel="0" max="22" min="22" style="53" width="4.98"/>
    <col collapsed="false" customWidth="true" hidden="true" outlineLevel="0" max="23" min="23" style="53" width="6.82"/>
    <col collapsed="false" customWidth="true" hidden="true" outlineLevel="0" max="43" min="24" style="53" width="5.08"/>
    <col collapsed="false" customWidth="true" hidden="false" outlineLevel="0" max="44" min="44" style="53" width="5.08"/>
    <col collapsed="false" customWidth="true" hidden="false" outlineLevel="0" max="45" min="45" style="53" width="7.16"/>
    <col collapsed="false" customWidth="true" hidden="false" outlineLevel="0" max="46" min="46" style="53" width="5.66"/>
    <col collapsed="false" customWidth="true" hidden="false" outlineLevel="0" max="54" min="47" style="53" width="5.08"/>
    <col collapsed="false" customWidth="true" hidden="false" outlineLevel="0" max="55" min="55" style="53" width="5.06"/>
    <col collapsed="false" customWidth="true" hidden="false" outlineLevel="0" max="56" min="56" style="53" width="4.6"/>
    <col collapsed="false" customWidth="true" hidden="false" outlineLevel="0" max="66" min="57" style="53" width="5.09"/>
    <col collapsed="false" customWidth="true" hidden="false" outlineLevel="0" max="255" min="67" style="53" width="9.27"/>
    <col collapsed="false" customWidth="true" hidden="false" outlineLevel="0" max="260" min="256" style="1" width="9.27"/>
  </cols>
  <sheetData>
    <row r="1" customFormat="false" ht="26.1" hidden="false" customHeight="true" outlineLevel="0" collapsed="false">
      <c r="A1" s="54"/>
      <c r="B1" s="54"/>
      <c r="C1" s="54"/>
      <c r="D1" s="54"/>
      <c r="E1" s="54"/>
      <c r="F1" s="54"/>
      <c r="G1" s="54"/>
      <c r="H1" s="54"/>
      <c r="I1" s="55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  <c r="IW1" s="54"/>
      <c r="IX1" s="54"/>
      <c r="IZ1" s="54"/>
    </row>
    <row r="2" customFormat="false" ht="5.1" hidden="false" customHeight="true" outlineLevel="0" collapsed="false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4"/>
      <c r="IT2" s="54"/>
      <c r="IU2" s="54"/>
      <c r="IV2" s="54"/>
      <c r="IW2" s="54"/>
      <c r="IX2" s="54"/>
      <c r="IZ2" s="54"/>
    </row>
    <row r="3" customFormat="false" ht="26.1" hidden="false" customHeight="true" outlineLevel="0" collapsed="false">
      <c r="A3" s="56"/>
      <c r="B3" s="58" t="s">
        <v>55</v>
      </c>
      <c r="C3" s="59"/>
      <c r="D3" s="60"/>
      <c r="E3" s="60"/>
      <c r="F3" s="60"/>
      <c r="G3" s="60"/>
      <c r="H3" s="60"/>
      <c r="I3" s="61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54"/>
      <c r="IU3" s="60"/>
      <c r="IV3" s="60"/>
      <c r="IW3" s="60"/>
      <c r="IX3" s="60"/>
      <c r="IZ3" s="60"/>
    </row>
    <row r="4" customFormat="false" ht="9.95" hidden="false" customHeight="true" outlineLevel="0" collapsed="false">
      <c r="A4" s="56"/>
      <c r="B4" s="62"/>
      <c r="C4" s="63"/>
    </row>
    <row r="5" customFormat="false" ht="20.1" hidden="false" customHeight="true" outlineLevel="0" collapsed="false">
      <c r="A5" s="56"/>
      <c r="B5" s="58" t="s">
        <v>56</v>
      </c>
      <c r="C5" s="59"/>
      <c r="D5" s="56"/>
      <c r="E5" s="56"/>
      <c r="F5" s="56"/>
      <c r="G5" s="56"/>
      <c r="H5" s="64" t="s">
        <v>57</v>
      </c>
      <c r="I5" s="56"/>
      <c r="J5" s="56"/>
      <c r="K5" s="56"/>
      <c r="L5" s="65"/>
      <c r="M5" s="59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6"/>
      <c r="IU5" s="56"/>
      <c r="IV5" s="56"/>
      <c r="IW5" s="56"/>
      <c r="IX5" s="56"/>
      <c r="IZ5" s="56"/>
    </row>
    <row r="6" customFormat="false" ht="9.95" hidden="false" customHeight="true" outlineLevel="0" collapsed="false">
      <c r="A6" s="56"/>
      <c r="B6" s="56"/>
      <c r="C6" s="66"/>
      <c r="D6" s="56"/>
      <c r="E6" s="56"/>
      <c r="F6" s="56"/>
      <c r="G6" s="56"/>
      <c r="H6" s="56"/>
      <c r="I6" s="56"/>
      <c r="J6" s="56"/>
      <c r="K6" s="56"/>
      <c r="L6" s="65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  <c r="IU6" s="56"/>
      <c r="IV6" s="56"/>
      <c r="IW6" s="56"/>
      <c r="IX6" s="56"/>
      <c r="IZ6" s="56"/>
    </row>
    <row r="7" customFormat="false" ht="20.1" hidden="false" customHeight="true" outlineLevel="0" collapsed="false">
      <c r="A7" s="56"/>
      <c r="B7" s="58" t="s">
        <v>58</v>
      </c>
      <c r="C7" s="59" t="str">
        <f aca="false">Engagés!A5</f>
        <v>Le Relecq Kerhuon  - 5 rue Jean Zay</v>
      </c>
      <c r="D7" s="56"/>
      <c r="E7" s="56"/>
      <c r="F7" s="56"/>
      <c r="G7" s="56"/>
      <c r="H7" s="64" t="s">
        <v>59</v>
      </c>
      <c r="I7" s="56"/>
      <c r="J7" s="56"/>
      <c r="K7" s="56"/>
      <c r="L7" s="65"/>
      <c r="M7" s="59" t="s">
        <v>51</v>
      </c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  <c r="IU7" s="56"/>
      <c r="IV7" s="56"/>
      <c r="IW7" s="56"/>
      <c r="IX7" s="56"/>
      <c r="IZ7" s="56"/>
    </row>
    <row r="8" customFormat="false" ht="9.95" hidden="false" customHeight="true" outlineLevel="0" collapsed="false">
      <c r="A8" s="56"/>
      <c r="B8" s="56"/>
      <c r="C8" s="66"/>
      <c r="D8" s="56"/>
      <c r="E8" s="56"/>
      <c r="F8" s="56"/>
      <c r="G8" s="56"/>
      <c r="H8" s="56"/>
      <c r="I8" s="56"/>
      <c r="J8" s="56"/>
      <c r="K8" s="56"/>
      <c r="L8" s="65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  <c r="IW8" s="56"/>
      <c r="IX8" s="56"/>
      <c r="IZ8" s="56"/>
    </row>
    <row r="9" customFormat="false" ht="20.1" hidden="false" customHeight="true" outlineLevel="0" collapsed="false">
      <c r="A9" s="56"/>
      <c r="B9" s="58" t="s">
        <v>60</v>
      </c>
      <c r="C9" s="67" t="n">
        <f aca="false">Engagés!A7</f>
        <v>45695</v>
      </c>
      <c r="D9" s="56"/>
      <c r="E9" s="56"/>
      <c r="F9" s="56"/>
      <c r="G9" s="56"/>
      <c r="H9" s="64" t="s">
        <v>61</v>
      </c>
      <c r="I9" s="56"/>
      <c r="J9" s="56"/>
      <c r="K9" s="56"/>
      <c r="L9" s="65"/>
      <c r="M9" s="59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  <c r="IV9" s="56"/>
      <c r="IW9" s="56"/>
      <c r="IX9" s="56"/>
      <c r="IZ9" s="56"/>
    </row>
    <row r="10" customFormat="false" ht="9.95" hidden="false" customHeight="true" outlineLevel="0" collapsed="false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Z10" s="56"/>
    </row>
    <row r="11" customFormat="false" ht="20.1" hidden="false" customHeight="true" outlineLevel="0" collapsed="false">
      <c r="A11" s="68"/>
      <c r="B11" s="68" t="s">
        <v>62</v>
      </c>
      <c r="C11" s="69" t="s">
        <v>63</v>
      </c>
      <c r="D11" s="68" t="s">
        <v>44</v>
      </c>
      <c r="E11" s="68"/>
      <c r="F11" s="68"/>
      <c r="G11" s="68" t="s">
        <v>64</v>
      </c>
      <c r="H11" s="68"/>
      <c r="I11" s="68"/>
      <c r="J11" s="68"/>
      <c r="K11" s="68" t="s">
        <v>65</v>
      </c>
      <c r="L11" s="68"/>
      <c r="M11" s="68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  <c r="IW11" s="56"/>
      <c r="IX11" s="56"/>
      <c r="IZ11" s="56"/>
    </row>
    <row r="12" customFormat="false" ht="20.1" hidden="false" customHeight="true" outlineLevel="0" collapsed="false">
      <c r="A12" s="59" t="str">
        <f aca="true">IF(ISERROR(MATCH($M$7&amp;K12,Engagés!$J$16:$J$39,0)),"",INDIRECT(ADDRESS(MATCH($M$7&amp;K12,Engagés!$J$1:$J$39,0),1,1,1,"Engagés")))</f>
        <v/>
      </c>
      <c r="B12" s="70" t="str">
        <f aca="false">IF(A12="","",VLOOKUP(A12,Engagés!$A$16:$F$39,2,0))</f>
        <v/>
      </c>
      <c r="C12" s="71" t="str">
        <f aca="false">IF(A12="","",VLOOKUP(A12,Engagés!$A$16:$F$39,4,0))</f>
        <v/>
      </c>
      <c r="D12" s="72" t="str">
        <f aca="false">IF(A12="","",VLOOKUP(A12,Engagés!$A$16:$F$39,6,0))</f>
        <v/>
      </c>
      <c r="E12" s="72"/>
      <c r="F12" s="72"/>
      <c r="G12" s="72" t="str">
        <f aca="false">IF(A12="","",VLOOKUP(A12,Engagés!$A$16:$F$39,3,0))</f>
        <v/>
      </c>
      <c r="H12" s="72"/>
      <c r="I12" s="72"/>
      <c r="J12" s="72"/>
      <c r="K12" s="59" t="n">
        <v>1</v>
      </c>
      <c r="L12" s="59"/>
      <c r="M12" s="59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  <c r="IV12" s="56"/>
      <c r="IW12" s="56"/>
      <c r="IX12" s="56"/>
      <c r="IZ12" s="56"/>
    </row>
    <row r="13" customFormat="false" ht="20.1" hidden="false" customHeight="true" outlineLevel="0" collapsed="false">
      <c r="A13" s="59" t="str">
        <f aca="true">IF(ISERROR(MATCH($M$7&amp;K13,Engagés!$J$16:$J$39,0)),"",INDIRECT(ADDRESS(MATCH($M$7&amp;K13,Engagés!$J$1:$J$39,0),1,1,1,"Engagés")))</f>
        <v/>
      </c>
      <c r="B13" s="70" t="str">
        <f aca="false">IF(A13="","",VLOOKUP(A13,Engagés!$A$16:$F$39,2,0))</f>
        <v/>
      </c>
      <c r="C13" s="71" t="str">
        <f aca="false">IF(A13="","",VLOOKUP(A13,Engagés!$A$16:$F$39,4,0))</f>
        <v/>
      </c>
      <c r="D13" s="72" t="str">
        <f aca="false">IF(A13="","",VLOOKUP(A13,Engagés!$A$16:$F$39,6,0))</f>
        <v/>
      </c>
      <c r="E13" s="72"/>
      <c r="F13" s="72"/>
      <c r="G13" s="72" t="str">
        <f aca="false">IF(A13="","",VLOOKUP(A13,Engagés!$A$16:$F$39,3,0))</f>
        <v/>
      </c>
      <c r="H13" s="72"/>
      <c r="I13" s="72"/>
      <c r="J13" s="72"/>
      <c r="K13" s="59" t="n">
        <v>2</v>
      </c>
      <c r="L13" s="59"/>
      <c r="M13" s="59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  <c r="IW13" s="56"/>
      <c r="IX13" s="56"/>
      <c r="IZ13" s="56"/>
    </row>
    <row r="14" customFormat="false" ht="20.1" hidden="false" customHeight="true" outlineLevel="0" collapsed="false">
      <c r="A14" s="59" t="str">
        <f aca="true">IF(ISERROR(MATCH($M$7&amp;K14,Engagés!$J$16:$J$39,0)),"",INDIRECT(ADDRESS(MATCH($M$7&amp;K14,Engagés!$J$1:$J$39,0),1,1,1,"Engagés")))</f>
        <v/>
      </c>
      <c r="B14" s="70" t="str">
        <f aca="false">IF(A14="","",VLOOKUP(A14,Engagés!$A$16:$F$39,2,0))</f>
        <v/>
      </c>
      <c r="C14" s="71" t="str">
        <f aca="false">IF(A14="","",VLOOKUP(A14,Engagés!$A$16:$F$39,4,0))</f>
        <v/>
      </c>
      <c r="D14" s="72" t="str">
        <f aca="false">IF(A14="","",VLOOKUP(A14,Engagés!$A$16:$F$39,6,0))</f>
        <v/>
      </c>
      <c r="E14" s="72"/>
      <c r="F14" s="72"/>
      <c r="G14" s="72" t="str">
        <f aca="false">IF(A14="","",VLOOKUP(A14,Engagés!$A$16:$F$39,3,0))</f>
        <v/>
      </c>
      <c r="H14" s="72"/>
      <c r="I14" s="72"/>
      <c r="J14" s="72"/>
      <c r="K14" s="59" t="n">
        <v>3</v>
      </c>
      <c r="L14" s="59"/>
      <c r="M14" s="59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73" t="s">
        <v>66</v>
      </c>
      <c r="Y14" s="73"/>
      <c r="Z14" s="73"/>
      <c r="AA14" s="73"/>
      <c r="AB14" s="73"/>
      <c r="AC14" s="73"/>
      <c r="AD14" s="56"/>
      <c r="AE14" s="56"/>
      <c r="AF14" s="56"/>
      <c r="AG14" s="56"/>
      <c r="AH14" s="56"/>
      <c r="AI14" s="56"/>
      <c r="AJ14" s="56"/>
      <c r="AK14" s="56"/>
      <c r="AL14" s="73" t="s">
        <v>67</v>
      </c>
      <c r="AM14" s="73"/>
      <c r="AN14" s="73"/>
      <c r="AO14" s="73"/>
      <c r="AP14" s="73"/>
      <c r="AQ14" s="73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  <c r="IV14" s="56"/>
      <c r="IW14" s="56"/>
      <c r="IX14" s="56"/>
      <c r="IZ14" s="56"/>
    </row>
    <row r="15" customFormat="false" ht="20.1" hidden="false" customHeight="true" outlineLevel="0" collapsed="false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74" t="s">
        <v>68</v>
      </c>
      <c r="Y15" s="74" t="s">
        <v>69</v>
      </c>
      <c r="Z15" s="74" t="s">
        <v>69</v>
      </c>
      <c r="AA15" s="74"/>
      <c r="AB15" s="74" t="s">
        <v>70</v>
      </c>
      <c r="AC15" s="74"/>
      <c r="AD15" s="56"/>
      <c r="AE15" s="75" t="s">
        <v>67</v>
      </c>
      <c r="AF15" s="75"/>
      <c r="AG15" s="75"/>
      <c r="AH15" s="75"/>
      <c r="AI15" s="75"/>
      <c r="AJ15" s="56"/>
      <c r="AK15" s="56"/>
      <c r="AL15" s="74" t="s">
        <v>68</v>
      </c>
      <c r="AM15" s="74" t="s">
        <v>69</v>
      </c>
      <c r="AN15" s="74" t="s">
        <v>69</v>
      </c>
      <c r="AO15" s="74"/>
      <c r="AP15" s="74" t="s">
        <v>70</v>
      </c>
      <c r="AQ15" s="74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  <c r="IV15" s="56"/>
      <c r="IW15" s="56"/>
      <c r="IX15" s="56"/>
      <c r="IZ15" s="56"/>
    </row>
    <row r="16" customFormat="false" ht="24.7" hidden="false" customHeight="true" outlineLevel="0" collapsed="false">
      <c r="A16" s="56"/>
      <c r="B16" s="76" t="s">
        <v>71</v>
      </c>
      <c r="C16" s="76"/>
      <c r="D16" s="69" t="s">
        <v>72</v>
      </c>
      <c r="E16" s="69"/>
      <c r="F16" s="69"/>
      <c r="G16" s="69"/>
      <c r="H16" s="69"/>
      <c r="I16" s="68" t="n">
        <v>1</v>
      </c>
      <c r="J16" s="68" t="n">
        <v>2</v>
      </c>
      <c r="K16" s="68" t="n">
        <v>3</v>
      </c>
      <c r="L16" s="56"/>
      <c r="M16" s="56"/>
      <c r="N16" s="56"/>
      <c r="O16" s="56"/>
      <c r="P16" s="56"/>
      <c r="Q16" s="56"/>
      <c r="R16" s="56"/>
      <c r="S16" s="77" t="s">
        <v>73</v>
      </c>
      <c r="T16" s="77" t="s">
        <v>74</v>
      </c>
      <c r="U16" s="77" t="s">
        <v>75</v>
      </c>
      <c r="V16" s="56"/>
      <c r="W16" s="56"/>
      <c r="X16" s="74" t="s">
        <v>76</v>
      </c>
      <c r="Y16" s="74" t="s">
        <v>54</v>
      </c>
      <c r="Z16" s="74" t="s">
        <v>76</v>
      </c>
      <c r="AA16" s="74" t="s">
        <v>54</v>
      </c>
      <c r="AB16" s="74" t="s">
        <v>76</v>
      </c>
      <c r="AC16" s="74" t="s">
        <v>54</v>
      </c>
      <c r="AD16" s="56"/>
      <c r="AE16" s="78" t="n">
        <v>1</v>
      </c>
      <c r="AF16" s="78" t="n">
        <v>2</v>
      </c>
      <c r="AG16" s="78" t="n">
        <v>3</v>
      </c>
      <c r="AH16" s="78" t="n">
        <v>4</v>
      </c>
      <c r="AI16" s="78" t="n">
        <v>5</v>
      </c>
      <c r="AJ16" s="56"/>
      <c r="AK16" s="56"/>
      <c r="AL16" s="74" t="s">
        <v>76</v>
      </c>
      <c r="AM16" s="74" t="s">
        <v>54</v>
      </c>
      <c r="AN16" s="74" t="s">
        <v>76</v>
      </c>
      <c r="AO16" s="74" t="s">
        <v>54</v>
      </c>
      <c r="AP16" s="74" t="s">
        <v>76</v>
      </c>
      <c r="AQ16" s="74" t="s">
        <v>54</v>
      </c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  <c r="IV16" s="56"/>
      <c r="IW16" s="56"/>
      <c r="IX16" s="56"/>
      <c r="IZ16" s="56"/>
    </row>
    <row r="17" customFormat="false" ht="24.7" hidden="false" customHeight="true" outlineLevel="0" collapsed="false">
      <c r="A17" s="79" t="s">
        <v>77</v>
      </c>
      <c r="B17" s="71" t="str">
        <f aca="false">IF(B12=""," ",B12)</f>
        <v> </v>
      </c>
      <c r="C17" s="71" t="str">
        <f aca="false">IF(B14=""," ",B14)</f>
        <v> </v>
      </c>
      <c r="D17" s="59"/>
      <c r="E17" s="59"/>
      <c r="F17" s="59"/>
      <c r="G17" s="59"/>
      <c r="H17" s="80"/>
      <c r="I17" s="59" t="str">
        <f aca="false">IF($U17="FG",0,IF($U17="FD",2,IF($S17="F",IF(COUNTIF($D17:$H17,"&lt;0")=Engagés!C13,IF(AND($B17&lt;&gt;"",$C17&lt;&gt;""),1,0),2),"")))</f>
        <v/>
      </c>
      <c r="J17" s="81"/>
      <c r="K17" s="59" t="str">
        <f aca="false">IF($U17="FG",2,IF($U17="FD",0,IF($S17="F",IF(COUNTIF($D17:$H17,"&lt;0")=Engagés!C13,2,1),"")))</f>
        <v/>
      </c>
      <c r="L17" s="56"/>
      <c r="M17" s="56"/>
      <c r="N17" s="56"/>
      <c r="O17" s="56"/>
      <c r="P17" s="56"/>
      <c r="Q17" s="82"/>
      <c r="R17" s="82" t="n">
        <f aca="false">IF(T17="=",1,0)</f>
        <v>1</v>
      </c>
      <c r="S17" s="77" t="str">
        <f aca="false">IF(OR(B17="",C17=""),"",IF(OR(COUNTIF(D17:H17,"&gt;=0")=Engagés!C13,COUNTIF(D17:H17,"&lt;0")=Engagés!C13,U17="FD",U17="FG"),"F",IF(AND(ISNA(MATCH("wo",D17:H17,0)),ISNA(MATCH("wo-",D17:H17,0))),"","F")))</f>
        <v/>
      </c>
      <c r="T17" s="83" t="str">
        <f aca="false">IF(OR(B17="",C17=""),"",IF(I21=K21,"=",""))</f>
        <v>=</v>
      </c>
      <c r="U17" s="77" t="str">
        <f aca="false">IF(ISERROR(MATCH("wo",D17:H17,0)),IF(ISERROR(MATCH("-wo",D17:H17,0)),"","FD"),"FG")</f>
        <v/>
      </c>
      <c r="V17" s="56"/>
      <c r="W17" s="84" t="s">
        <v>78</v>
      </c>
      <c r="X17" s="74" t="n">
        <f aca="false">IF(T17="=",IF(D17="",0,IF(D17&lt;0,ABS(D17),IF(D17&lt;10,11,D17+2)))+IF(E17="",0,IF(E17&lt;0,ABS(E17),IF(E17&lt;10,11,E17+2)))+IF(F17="",0,IF(F17&lt;0,ABS(F17),IF(F17&lt;10,11,F17+2)))+IF(G17="",0,IF(G17&lt;0,ABS(G17),IF(G17&lt;10,11,G17+2)))+IF(H17="",0,IF(H17&lt;0,ABS(H17),IF(H17&lt;10,11,H17+2))),"")</f>
        <v>0</v>
      </c>
      <c r="Y17" s="74" t="n">
        <f aca="false">IF(T17="=",IF(D17="",0,IF(D17&lt;0,IF(ABS(D17)&lt;10,11,ABS(D17)+2),ABS(D17)))+IF(E17="",0,IF(E17&lt;0,IF(ABS(E17)&lt;10,11,ABS(E17)+2),ABS(E17)))+IF(F17="",0,IF(F17&lt;0,IF(ABS(F17)&lt;10,11,ABS(F17)+2),ABS(F17)))+IF(G17="",0,IF(G17&lt;0,IF(ABS(G17)&lt;10,11,ABS(G17)+2),ABS(G17)))+IF(H17="",0,IF(H17&lt;0,IF(ABS(H17)&lt;10,11,ABS(H17)+2),ABS(H17))),"")</f>
        <v>0</v>
      </c>
      <c r="Z17" s="85"/>
      <c r="AA17" s="85"/>
      <c r="AB17" s="74" t="n">
        <f aca="false">IF(T17="=",Y17,"")</f>
        <v>0</v>
      </c>
      <c r="AC17" s="74" t="n">
        <f aca="false">IF(T17="=",X17,"")</f>
        <v>0</v>
      </c>
      <c r="AD17" s="56"/>
      <c r="AE17" s="86" t="n">
        <f aca="false">D17</f>
        <v>0</v>
      </c>
      <c r="AF17" s="86" t="n">
        <f aca="false">E17</f>
        <v>0</v>
      </c>
      <c r="AG17" s="87" t="n">
        <f aca="false">F17</f>
        <v>0</v>
      </c>
      <c r="AH17" s="87" t="n">
        <f aca="false">G17</f>
        <v>0</v>
      </c>
      <c r="AI17" s="87" t="n">
        <f aca="false">H17</f>
        <v>0</v>
      </c>
      <c r="AJ17" s="56"/>
      <c r="AK17" s="84" t="s">
        <v>78</v>
      </c>
      <c r="AL17" s="74" t="n">
        <f aca="false">IF(T17="=",COUNTIF(D17:H17,"&gt;=0"),0)</f>
        <v>0</v>
      </c>
      <c r="AM17" s="74" t="n">
        <f aca="false">IF(T17="=",COUNTIF(D17:H17,"&lt;0"),0)</f>
        <v>0</v>
      </c>
      <c r="AN17" s="85"/>
      <c r="AO17" s="85"/>
      <c r="AP17" s="74" t="n">
        <f aca="false">IF(T17="=",COUNTIF(D17:H17,"&lt;0"),0)</f>
        <v>0</v>
      </c>
      <c r="AQ17" s="74" t="n">
        <f aca="false">IF(T17="=",COUNTIF(D17:H17,"&gt;=0"),0)</f>
        <v>0</v>
      </c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  <c r="IW17" s="56"/>
      <c r="IX17" s="56"/>
      <c r="IZ17" s="56"/>
    </row>
    <row r="18" customFormat="false" ht="24.7" hidden="false" customHeight="true" outlineLevel="0" collapsed="false">
      <c r="A18" s="79" t="s">
        <v>79</v>
      </c>
      <c r="B18" s="71" t="str">
        <f aca="false">IF(B13=""," ",B13)</f>
        <v> </v>
      </c>
      <c r="C18" s="71" t="str">
        <f aca="false">IF(B14=""," ",B14)</f>
        <v> </v>
      </c>
      <c r="D18" s="59"/>
      <c r="E18" s="59"/>
      <c r="F18" s="59"/>
      <c r="G18" s="59"/>
      <c r="H18" s="80"/>
      <c r="I18" s="81"/>
      <c r="J18" s="59" t="str">
        <f aca="false">IF($U18="FG",0,IF($U18="FD",2,IF($S18="F",IF(COUNTIF($D18:$H18,"&lt;0")=Engagés!C13,IF(AND($B18&lt;&gt;"",$C18&lt;&gt;""),1,0),2),"")))</f>
        <v/>
      </c>
      <c r="K18" s="59" t="str">
        <f aca="false">IF($U18="FG",2,IF($U18="FD",0,IF($S18="F",IF(COUNTIF($D18:$H18,"&lt;0")=Engagés!C13,2,1),"")))</f>
        <v/>
      </c>
      <c r="L18" s="56"/>
      <c r="M18" s="56"/>
      <c r="N18" s="56"/>
      <c r="O18" s="56"/>
      <c r="P18" s="56"/>
      <c r="Q18" s="82"/>
      <c r="R18" s="82" t="n">
        <f aca="false">IF(T18="=",1,0)</f>
        <v>1</v>
      </c>
      <c r="S18" s="77" t="str">
        <f aca="false">IF(OR(B18="",C18=""),"",IF(OR(COUNTIF(D18:H18,"&gt;=0")=Engagés!C13,COUNTIF(D18:H18,"&lt;0")=Engagés!C13,U18="FD",U18="FG"),"F",IF(AND(ISNA(MATCH("wo",D18:H18,0)),ISNA(MATCH("wo-",D18:H18,0))),"","F")))</f>
        <v/>
      </c>
      <c r="T18" s="83" t="str">
        <f aca="false">IF(OR(B18="",C18=""),"",IF(J$21=K$21,"=",""))</f>
        <v>=</v>
      </c>
      <c r="U18" s="77" t="str">
        <f aca="false">IF(ISERROR(MATCH("wo",D18:H18,0)),IF(ISERROR(MATCH("-wo",D18:H18,0)),"","FD"),"FG")</f>
        <v/>
      </c>
      <c r="V18" s="56"/>
      <c r="W18" s="84" t="s">
        <v>80</v>
      </c>
      <c r="X18" s="85"/>
      <c r="Y18" s="85"/>
      <c r="Z18" s="74" t="n">
        <f aca="false">IF(T18="=",IF(D18="",0,IF(D18&lt;0,ABS(D18),IF(D18&lt;10,11,D18+2)))+IF(E18="",0,IF(E18&lt;0,ABS(E18),IF(E18&lt;10,11,E18+2)))+IF(F18="",0,IF(F18&lt;0,ABS(F18),IF(F18&lt;10,11,F18+2)))+IF(G18="",0,IF(G18&lt;0,ABS(G18),IF(G18&lt;10,11,G18+2)))+IF(H18="",0,IF(H18&lt;0,ABS(H18),IF(H18&lt;10,11,H18+2))),"")</f>
        <v>0</v>
      </c>
      <c r="AA18" s="74" t="n">
        <f aca="false">IF(T18="=",IF(D18="",0,IF(D18&lt;0,IF(ABS(D18)&lt;10,11,ABS(D18)+2),ABS(D18)))+IF(E18="",0,IF(E18&lt;0,IF(ABS(E18)&lt;10,11,ABS(E18)+2),ABS(E18)))+IF(F18="",0,IF(F18&lt;0,IF(ABS(F18)&lt;10,11,ABS(F18)+2),ABS(F18)))+IF(G18="",0,IF(G18&lt;0,IF(ABS(G18)&lt;10,11,ABS(G18)+2),ABS(G18)))+IF(H18="",0,IF(H18&lt;0,IF(ABS(H18)&lt;10,11,ABS(H18)+2),ABS(H18))),"")</f>
        <v>0</v>
      </c>
      <c r="AB18" s="74" t="n">
        <f aca="false">IF(T18="=",AA18,"")</f>
        <v>0</v>
      </c>
      <c r="AC18" s="74" t="n">
        <f aca="false">IF(T18="=",Z18,"")</f>
        <v>0</v>
      </c>
      <c r="AD18" s="56"/>
      <c r="AE18" s="86" t="n">
        <f aca="false">D18</f>
        <v>0</v>
      </c>
      <c r="AF18" s="86" t="n">
        <f aca="false">E18</f>
        <v>0</v>
      </c>
      <c r="AG18" s="86" t="n">
        <f aca="false">F18</f>
        <v>0</v>
      </c>
      <c r="AH18" s="86" t="n">
        <f aca="false">G18</f>
        <v>0</v>
      </c>
      <c r="AI18" s="86" t="n">
        <f aca="false">H18</f>
        <v>0</v>
      </c>
      <c r="AJ18" s="56"/>
      <c r="AK18" s="84" t="s">
        <v>80</v>
      </c>
      <c r="AL18" s="85"/>
      <c r="AM18" s="85"/>
      <c r="AN18" s="74" t="n">
        <f aca="false">IF(T18="=",COUNTIF(D18:H18,"&gt;=0"),0)</f>
        <v>0</v>
      </c>
      <c r="AO18" s="74" t="n">
        <f aca="false">IF(T18="=",COUNTIF(D18:H18,"&lt;0"),0)</f>
        <v>0</v>
      </c>
      <c r="AP18" s="74" t="n">
        <f aca="false">IF(T18="=",COUNTIF(D18:H18,"&lt;0"),0)</f>
        <v>0</v>
      </c>
      <c r="AQ18" s="74" t="n">
        <f aca="false">IF(T18="=",COUNTIF(D18:H18,"&gt;=0"),0)</f>
        <v>0</v>
      </c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  <c r="IW18" s="56"/>
      <c r="IX18" s="56"/>
      <c r="IZ18" s="56"/>
    </row>
    <row r="19" customFormat="false" ht="24.7" hidden="false" customHeight="true" outlineLevel="0" collapsed="false">
      <c r="A19" s="79" t="s">
        <v>81</v>
      </c>
      <c r="B19" s="71" t="str">
        <f aca="false">IF(B12=""," ",B12)</f>
        <v> </v>
      </c>
      <c r="C19" s="71" t="str">
        <f aca="false">IF(B13=""," ",B13)</f>
        <v> </v>
      </c>
      <c r="D19" s="59"/>
      <c r="E19" s="59"/>
      <c r="F19" s="59"/>
      <c r="G19" s="59"/>
      <c r="H19" s="80"/>
      <c r="I19" s="59" t="str">
        <f aca="false">IF($U19="FG",0,IF($U19="FD",2,IF($S19="F",IF(COUNTIF($D19:$H19,"&lt;0")=Engagés!C13,IF(AND($B19&lt;&gt;"",$C19&lt;&gt;""),1,0),2),"")))</f>
        <v/>
      </c>
      <c r="J19" s="59" t="str">
        <f aca="false">IF($U19="FG",2,IF($U19="FD",0,IF($S19="F",IF(COUNTIF($D19:$H19,"&lt;0")=Engagés!C13,2,1),"")))</f>
        <v/>
      </c>
      <c r="K19" s="81"/>
      <c r="L19" s="56"/>
      <c r="M19" s="56"/>
      <c r="N19" s="56"/>
      <c r="O19" s="56"/>
      <c r="P19" s="56"/>
      <c r="Q19" s="82"/>
      <c r="R19" s="82" t="n">
        <f aca="false">IF(T19="=",1,0)</f>
        <v>1</v>
      </c>
      <c r="S19" s="77" t="str">
        <f aca="false">IF(OR(B19="",C19=""),"",IF(OR(COUNTIF(D19:H19,"&gt;=0")=Engagés!C13,COUNTIF(D19:H19,"&lt;0")=Engagés!C13,U19="FD",U19="FG"),"F",IF(AND(ISNA(MATCH("wo",D19:H19,0)),ISNA(MATCH("wo-",D19:H19,0))),"","F")))</f>
        <v/>
      </c>
      <c r="T19" s="83" t="str">
        <f aca="false">IF(OR(B19="",C19=""),"",IF(I21=J21,"=",""))</f>
        <v>=</v>
      </c>
      <c r="U19" s="77" t="str">
        <f aca="false">IF(ISERROR(MATCH("wo",D19:H19,0)),IF(ISERROR(MATCH("-wo",D19:H19,0)),"","FD"),"FG")</f>
        <v/>
      </c>
      <c r="V19" s="56"/>
      <c r="W19" s="84" t="s">
        <v>82</v>
      </c>
      <c r="X19" s="74" t="n">
        <f aca="false">IF(T19="=",IF(D19="",0,IF(D19&lt;0,ABS(D19),IF(D19&lt;10,11,D19+2)))+IF(E19="",0,IF(E19&lt;0,ABS(E19),IF(E19&lt;10,11,E19+2)))+IF(F19="",0,IF(F19&lt;0,ABS(F19),IF(F19&lt;10,11,F19+2)))+IF(G19="",0,IF(G19&lt;0,ABS(G19),IF(G19&lt;10,11,G19+2)))+IF(H19="",0,IF(H19&lt;0,ABS(H19),IF(H19&lt;10,11,H19+2))),"")</f>
        <v>0</v>
      </c>
      <c r="Y19" s="74" t="n">
        <f aca="false">IF(T19="=",IF(D19="",0,IF(D19&lt;0,IF(ABS(D19)&lt;10,11,ABS(D19)+2),ABS(D19)))+IF(E19="",0,IF(E19&lt;0,IF(ABS(E19)&lt;10,11,ABS(E19)+2),ABS(E19)))+IF(F19="",0,IF(F19&lt;0,IF(ABS(F19)&lt;10,11,ABS(F19)+2),ABS(F19)))+IF(G19="",0,IF(G19&lt;0,IF(ABS(G19)&lt;10,11,ABS(G19)+2),ABS(G19)))+IF(H19="",0,IF(H19&lt;0,IF(ABS(H19)&lt;10,11,ABS(H19)+2),ABS(H19))),"")</f>
        <v>0</v>
      </c>
      <c r="Z19" s="74" t="n">
        <f aca="false">IF(T19="=",Y19,"")</f>
        <v>0</v>
      </c>
      <c r="AA19" s="74" t="n">
        <f aca="false">IF(T19="=",X19,"")</f>
        <v>0</v>
      </c>
      <c r="AB19" s="85"/>
      <c r="AC19" s="85"/>
      <c r="AD19" s="56"/>
      <c r="AE19" s="86" t="n">
        <f aca="false">D19</f>
        <v>0</v>
      </c>
      <c r="AF19" s="86" t="n">
        <f aca="false">E19</f>
        <v>0</v>
      </c>
      <c r="AG19" s="86" t="n">
        <f aca="false">F19</f>
        <v>0</v>
      </c>
      <c r="AH19" s="86" t="n">
        <f aca="false">G19</f>
        <v>0</v>
      </c>
      <c r="AI19" s="86" t="n">
        <f aca="false">H19</f>
        <v>0</v>
      </c>
      <c r="AJ19" s="56"/>
      <c r="AK19" s="84" t="s">
        <v>82</v>
      </c>
      <c r="AL19" s="74" t="n">
        <f aca="false">IF(T19="=",COUNTIF(D19:H19,"&gt;=0"),0)</f>
        <v>0</v>
      </c>
      <c r="AM19" s="74" t="n">
        <f aca="false">IF(T19="=",COUNTIF(D19:H19,"&lt;0"),0)</f>
        <v>0</v>
      </c>
      <c r="AN19" s="74" t="n">
        <f aca="false">IF(T19="=",COUNTIF(D19:H19,"&lt;0"),0)</f>
        <v>0</v>
      </c>
      <c r="AO19" s="74" t="n">
        <f aca="false">IF(T19="=",COUNTIF(D19:H19,"&gt;=0"),0)</f>
        <v>0</v>
      </c>
      <c r="AP19" s="85"/>
      <c r="AQ19" s="85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  <c r="IW19" s="56"/>
      <c r="IX19" s="56"/>
      <c r="IZ19" s="56"/>
    </row>
    <row r="20" customFormat="false" ht="20.1" hidden="false" customHeight="true" outlineLevel="0" collapsed="false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9" t="n">
        <f aca="false">COUNTIF(S17:S19,"F")</f>
        <v>0</v>
      </c>
      <c r="T20" s="59" t="n">
        <f aca="false">SUM(R17:R20)</f>
        <v>3</v>
      </c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customFormat="false" ht="20.1" hidden="false" customHeight="true" outlineLevel="0" collapsed="false">
      <c r="A21" s="56"/>
      <c r="B21" s="56"/>
      <c r="C21" s="56"/>
      <c r="D21" s="88" t="s">
        <v>83</v>
      </c>
      <c r="E21" s="88"/>
      <c r="F21" s="88"/>
      <c r="G21" s="88"/>
      <c r="H21" s="88"/>
      <c r="I21" s="89" t="n">
        <f aca="false">SUM(I17:I19)</f>
        <v>0</v>
      </c>
      <c r="J21" s="89" t="n">
        <f aca="false">SUM(J17:J19)</f>
        <v>0</v>
      </c>
      <c r="K21" s="89" t="n">
        <f aca="false">SUM(K17:K19)</f>
        <v>0</v>
      </c>
      <c r="L21" s="56"/>
      <c r="M21" s="56"/>
      <c r="N21" s="56"/>
      <c r="O21" s="56"/>
      <c r="P21" s="56"/>
      <c r="Q21" s="82"/>
      <c r="R21" s="82"/>
      <c r="S21" s="66"/>
      <c r="T21" s="56"/>
      <c r="U21" s="56"/>
      <c r="V21" s="56"/>
      <c r="W21" s="56"/>
      <c r="X21" s="74" t="n">
        <f aca="false">SUM(X17:X19)</f>
        <v>0</v>
      </c>
      <c r="Y21" s="74" t="n">
        <f aca="false">SUM(Y17:Y19)</f>
        <v>0</v>
      </c>
      <c r="Z21" s="74" t="n">
        <f aca="false">SUM(Z17:Z19)</f>
        <v>0</v>
      </c>
      <c r="AA21" s="74" t="n">
        <f aca="false">SUM(AA17:AA19)</f>
        <v>0</v>
      </c>
      <c r="AB21" s="74" t="n">
        <f aca="false">SUM(AB17:AB19)</f>
        <v>0</v>
      </c>
      <c r="AC21" s="74" t="n">
        <f aca="false">SUM(AC17:AC19)</f>
        <v>0</v>
      </c>
      <c r="AD21" s="56"/>
      <c r="AE21" s="56"/>
      <c r="AF21" s="56"/>
      <c r="AG21" s="56"/>
      <c r="AH21" s="56"/>
      <c r="AI21" s="56"/>
      <c r="AJ21" s="56"/>
      <c r="AK21" s="56"/>
      <c r="AL21" s="74" t="n">
        <f aca="false">SUM(AL17:AL19)</f>
        <v>0</v>
      </c>
      <c r="AM21" s="74" t="n">
        <f aca="false">SUM(AM17:AM19)</f>
        <v>0</v>
      </c>
      <c r="AN21" s="74" t="n">
        <f aca="false">SUM(AN17:AN19)</f>
        <v>0</v>
      </c>
      <c r="AO21" s="74" t="n">
        <f aca="false">SUM(AO17:AO19)</f>
        <v>0</v>
      </c>
      <c r="AP21" s="74" t="n">
        <f aca="false">SUM(AP17:AP19)</f>
        <v>0</v>
      </c>
      <c r="AQ21" s="74" t="n">
        <f aca="false">SUM(AQ17:AQ19)</f>
        <v>0</v>
      </c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  <c r="IW21" s="56"/>
      <c r="IX21" s="56"/>
      <c r="IZ21" s="56"/>
    </row>
    <row r="22" customFormat="false" ht="20.1" hidden="false" customHeight="true" outlineLevel="0" collapsed="false">
      <c r="A22" s="56"/>
      <c r="B22" s="64" t="s">
        <v>84</v>
      </c>
      <c r="C22" s="56"/>
      <c r="D22" s="90" t="s">
        <v>85</v>
      </c>
      <c r="E22" s="90"/>
      <c r="F22" s="90"/>
      <c r="G22" s="90"/>
      <c r="H22" s="90"/>
      <c r="I22" s="59" t="str">
        <f aca="false">IF($AF$25="ok",AI26,"")</f>
        <v/>
      </c>
      <c r="J22" s="59" t="str">
        <f aca="false">IF($AF$25="ok",AI27,"")</f>
        <v/>
      </c>
      <c r="K22" s="59" t="str">
        <f aca="false">IF($AF$25="ok",AI28,"")</f>
        <v/>
      </c>
      <c r="L22" s="56"/>
      <c r="M22" s="56"/>
      <c r="N22" s="56"/>
      <c r="O22" s="56"/>
      <c r="P22" s="56"/>
      <c r="Q22" s="66"/>
      <c r="R22" s="66"/>
      <c r="S22" s="56"/>
      <c r="T22" s="56"/>
      <c r="U22" s="56"/>
      <c r="V22" s="56"/>
      <c r="W22" s="56"/>
      <c r="X22" s="91" t="str">
        <f aca="false">IF((X21+Y21)&lt;&gt;0,X21/Y21,"")</f>
        <v/>
      </c>
      <c r="Y22" s="91" t="str">
        <f aca="false">IF((Y21+Z21)&lt;&gt;0,Y21/Z21,"")</f>
        <v/>
      </c>
      <c r="Z22" s="91" t="str">
        <f aca="false">IF((Z21+AA21)&lt;&gt;0,Z21/AA21,"")</f>
        <v/>
      </c>
      <c r="AA22" s="91" t="str">
        <f aca="false">IF((AA21+AB21)&lt;&gt;0,AA21/AB21,"")</f>
        <v/>
      </c>
      <c r="AB22" s="91" t="str">
        <f aca="false">IF((AB21+AC21)&lt;&gt;0,AB21/AC21,"")</f>
        <v/>
      </c>
      <c r="AC22" s="91"/>
      <c r="AD22" s="56"/>
      <c r="AE22" s="56"/>
      <c r="AF22" s="56"/>
      <c r="AG22" s="56"/>
      <c r="AH22" s="56"/>
      <c r="AI22" s="56"/>
      <c r="AJ22" s="56"/>
      <c r="AK22" s="56"/>
      <c r="AL22" s="92" t="str">
        <f aca="false">IF((AL21+AM21)&lt;&gt;0,IF(AM21=0,AL21,AL21/AM21),"")</f>
        <v/>
      </c>
      <c r="AM22" s="92"/>
      <c r="AN22" s="92" t="str">
        <f aca="false">IF((AN21+AO21)&lt;&gt;0,IF(AO21=0,AN21,AN21/AO21),"")</f>
        <v/>
      </c>
      <c r="AO22" s="92" t="str">
        <f aca="false">IF((AO21+AP21)&lt;&gt;0,IF(AP21=0,AO21,AO21/AP21),"")</f>
        <v/>
      </c>
      <c r="AP22" s="92" t="str">
        <f aca="false">IF((AP21+AQ21)&lt;&gt;0,IF(AQ21=0,AP21,AP21/AQ21),"")</f>
        <v/>
      </c>
      <c r="AQ22" s="92" t="str">
        <f aca="false">IF((AQ21+AZ21)&lt;&gt;0,IF(AZ21=0,AQ21,AQ21/AZ21),"")</f>
        <v/>
      </c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  <c r="IW22" s="56"/>
      <c r="IX22" s="56"/>
      <c r="IZ22" s="56"/>
    </row>
    <row r="23" customFormat="false" ht="20.1" hidden="false" customHeight="true" outlineLevel="0" collapsed="false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93" t="n">
        <f aca="false">3-COUNTIF(B17:B19,"=0")-COUNTIF(B17:B19,"")</f>
        <v>3</v>
      </c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  <c r="IW23" s="56"/>
      <c r="IX23" s="56"/>
      <c r="IZ23" s="56"/>
    </row>
    <row r="24" customFormat="false" ht="20.1" hidden="false" customHeight="true" outlineLevel="0" collapsed="false">
      <c r="A24" s="56"/>
      <c r="B24" s="56"/>
      <c r="C24" s="56"/>
      <c r="D24" s="56"/>
      <c r="E24" s="94"/>
      <c r="F24" s="94"/>
      <c r="G24" s="94"/>
      <c r="H24" s="94"/>
      <c r="I24" s="94"/>
      <c r="J24" s="94"/>
      <c r="K24" s="94"/>
      <c r="L24" s="56"/>
      <c r="M24" s="56"/>
      <c r="N24" s="56"/>
      <c r="O24" s="56"/>
      <c r="P24" s="56"/>
      <c r="Q24" s="56"/>
      <c r="R24" s="56"/>
      <c r="S24" s="56"/>
      <c r="T24" s="95"/>
      <c r="U24" s="56"/>
      <c r="V24" s="56"/>
      <c r="W24" s="56"/>
      <c r="X24" s="96" t="s">
        <v>86</v>
      </c>
      <c r="Y24" s="96"/>
      <c r="Z24" s="96"/>
      <c r="AA24" s="96"/>
      <c r="AB24" s="97" t="s">
        <v>87</v>
      </c>
      <c r="AC24" s="97"/>
      <c r="AD24" s="97"/>
      <c r="AE24" s="97"/>
      <c r="AF24" s="93" t="n">
        <f aca="false">IF(AF23=4,6,IF(AF23=3,3,IF(AF23=2,1,0)))</f>
        <v>3</v>
      </c>
      <c r="AG24" s="98" t="s">
        <v>88</v>
      </c>
      <c r="AH24" s="98"/>
      <c r="AI24" s="98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99"/>
      <c r="BA24" s="99"/>
      <c r="BB24" s="99"/>
      <c r="BC24" s="99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  <c r="IW24" s="56"/>
      <c r="IX24" s="56"/>
      <c r="IZ24" s="56"/>
    </row>
    <row r="25" customFormat="false" ht="29.15" hidden="false" customHeight="true" outlineLevel="0" collapsed="false">
      <c r="A25" s="56"/>
      <c r="B25" s="100" t="s">
        <v>89</v>
      </c>
      <c r="C25" s="101"/>
      <c r="D25" s="94" t="str">
        <f aca="false">IF($S$20=Engagés!$L$16,IF($T$20=0,"","Coef"&amp;CHAR(10)&amp;"Manches"),"")</f>
        <v/>
      </c>
      <c r="E25" s="94"/>
      <c r="F25" s="94"/>
      <c r="G25" s="94" t="str">
        <f aca="false">IF($S$20=Engagés!$L$16,IF($T$20=0,"","Coef"&amp;CHAR(10)&amp;"Points"),"")</f>
        <v/>
      </c>
      <c r="H25" s="94"/>
      <c r="I25" s="94"/>
      <c r="J25" s="94" t="str">
        <f aca="false">IF($S$20=Engagés!$L$16,IF($T$20=0,"","Joueur"),"")</f>
        <v/>
      </c>
      <c r="K25" s="94"/>
      <c r="L25" s="94"/>
      <c r="M25" s="56"/>
      <c r="N25" s="56"/>
      <c r="O25" s="56"/>
      <c r="P25" s="56"/>
      <c r="Q25" s="56"/>
      <c r="R25" s="56"/>
      <c r="S25" s="102"/>
      <c r="T25" s="56"/>
      <c r="U25" s="56"/>
      <c r="V25" s="56"/>
      <c r="W25" s="56"/>
      <c r="X25" s="96"/>
      <c r="Y25" s="96"/>
      <c r="Z25" s="96"/>
      <c r="AA25" s="96"/>
      <c r="AB25" s="97"/>
      <c r="AC25" s="97"/>
      <c r="AD25" s="97"/>
      <c r="AE25" s="97"/>
      <c r="AF25" s="93" t="str">
        <f aca="false">IF(AND(COUNTIF(S17:S19,"F")=AF24,AF24&gt;0),"ok","")</f>
        <v/>
      </c>
      <c r="AG25" s="98"/>
      <c r="AH25" s="98"/>
      <c r="AI25" s="98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  <c r="IW25" s="56"/>
      <c r="IX25" s="56"/>
      <c r="IZ25" s="56"/>
    </row>
    <row r="26" customFormat="false" ht="19.9" hidden="false" customHeight="true" outlineLevel="0" collapsed="false">
      <c r="A26" s="103" t="s">
        <v>90</v>
      </c>
      <c r="B26" s="71" t="str">
        <f aca="false">_xlfn.IFNA(INDEX($AJ$26:$AJ$28,MATCH(1,$AI$26:$AI$28,0)),"")</f>
        <v/>
      </c>
      <c r="C26" s="66" t="str">
        <f aca="false">_xlfn.IFNA(INDEX($AO$26:$AO$28,MATCH(1,$AI$26:$AI$28,0)),"")</f>
        <v/>
      </c>
      <c r="D26" s="94" t="str">
        <f aca="false">IF($S$20=Engagés!$L$16,IF($T$20=0,"",AB26),"")</f>
        <v/>
      </c>
      <c r="E26" s="94"/>
      <c r="F26" s="94"/>
      <c r="G26" s="94" t="str">
        <f aca="false">IF($S$20=Engagés!$L$16,IF($T$20=0,"",X26),"")</f>
        <v/>
      </c>
      <c r="H26" s="94"/>
      <c r="I26" s="94"/>
      <c r="J26" s="94" t="str">
        <f aca="false">IF($S$20=Engagés!$L$16,IF($T$20=0,"","1"),"")</f>
        <v/>
      </c>
      <c r="K26" s="94"/>
      <c r="L26" s="94"/>
      <c r="M26" s="56"/>
      <c r="N26" s="56"/>
      <c r="O26" s="56"/>
      <c r="P26" s="56"/>
      <c r="Q26" s="56"/>
      <c r="R26" s="56"/>
      <c r="S26" s="104"/>
      <c r="T26" s="56"/>
      <c r="U26" s="56"/>
      <c r="V26" s="56"/>
      <c r="W26" s="56"/>
      <c r="X26" s="105" t="n">
        <f aca="false">IF(X22&lt;&gt;"",X22,0)</f>
        <v>0</v>
      </c>
      <c r="Y26" s="105"/>
      <c r="Z26" s="105" t="n">
        <f aca="false">IF(X26&lt;&gt;"",RANK(X26,$X$26:$X$28,0),"")</f>
        <v>1</v>
      </c>
      <c r="AA26" s="105"/>
      <c r="AB26" s="105" t="n">
        <f aca="false">IF(AL22&lt;&gt;"",AL22,0)</f>
        <v>0</v>
      </c>
      <c r="AC26" s="105"/>
      <c r="AD26" s="105" t="n">
        <f aca="false">IF(AB26&lt;&gt;"",RANK(AB26,$AB$26:$AB$28,0),"")</f>
        <v>1</v>
      </c>
      <c r="AE26" s="105"/>
      <c r="AF26" s="106" t="s">
        <v>68</v>
      </c>
      <c r="AG26" s="106" t="n">
        <f aca="false">$I$21+($AB$26/10)+($X$26/100)</f>
        <v>0</v>
      </c>
      <c r="AH26" s="106"/>
      <c r="AI26" s="106" t="str">
        <f aca="false">IF(AG26&lt;&gt;0,RANK(AG26,$AG$26:$AG$28,0),"")</f>
        <v/>
      </c>
      <c r="AJ26" s="74" t="str">
        <f aca="false">B12</f>
        <v/>
      </c>
      <c r="AK26" s="74"/>
      <c r="AL26" s="74"/>
      <c r="AM26" s="74"/>
      <c r="AN26" s="74"/>
      <c r="AO26" s="106" t="str">
        <f aca="false">A12</f>
        <v/>
      </c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  <c r="IW26" s="56"/>
      <c r="IX26" s="56"/>
      <c r="IZ26" s="56"/>
    </row>
    <row r="27" customFormat="false" ht="19.9" hidden="false" customHeight="true" outlineLevel="0" collapsed="false">
      <c r="A27" s="103" t="s">
        <v>91</v>
      </c>
      <c r="B27" s="71" t="str">
        <f aca="false">_xlfn.IFNA(INDEX($AJ$26:$AJ$28,MATCH(2,$AI$26:$AI$28,0)),"")</f>
        <v/>
      </c>
      <c r="C27" s="66" t="str">
        <f aca="false">_xlfn.IFNA(INDEX($AO$26:$AO$28,MATCH(2,$AI$26:$AI$28,0)),"")</f>
        <v/>
      </c>
      <c r="D27" s="94" t="str">
        <f aca="false">IF($S$20=Engagés!$L$16,IF($T$20=0,"",AB27),"")</f>
        <v/>
      </c>
      <c r="E27" s="94"/>
      <c r="F27" s="94"/>
      <c r="G27" s="94" t="str">
        <f aca="false">IF($S$20=Engagés!$L$16,IF($T$20=0,"",X27),"")</f>
        <v/>
      </c>
      <c r="H27" s="94"/>
      <c r="I27" s="94"/>
      <c r="J27" s="94" t="str">
        <f aca="false">IF($S$20=Engagés!$L$16,IF($T$20=0,"","2"),"")</f>
        <v/>
      </c>
      <c r="K27" s="94"/>
      <c r="L27" s="94"/>
      <c r="M27" s="56"/>
      <c r="N27" s="56"/>
      <c r="O27" s="56"/>
      <c r="P27" s="56"/>
      <c r="Q27" s="56"/>
      <c r="R27" s="56"/>
      <c r="S27" s="104"/>
      <c r="T27" s="56"/>
      <c r="U27" s="56"/>
      <c r="V27" s="56"/>
      <c r="W27" s="56"/>
      <c r="X27" s="105" t="n">
        <f aca="false">IF(Z22&lt;&gt;"",Z22,0)</f>
        <v>0</v>
      </c>
      <c r="Y27" s="105"/>
      <c r="Z27" s="105" t="n">
        <f aca="false">IF(X27&lt;&gt;"",RANK(X27,$X$26:$X$28,0),"")</f>
        <v>1</v>
      </c>
      <c r="AA27" s="105"/>
      <c r="AB27" s="105" t="n">
        <f aca="false">IF(AN22&lt;&gt;"",AN22,0)</f>
        <v>0</v>
      </c>
      <c r="AC27" s="105"/>
      <c r="AD27" s="105" t="n">
        <f aca="false">IF(AB27&lt;&gt;"",RANK(AB27,$AB$26:$AB$28,0),"")</f>
        <v>1</v>
      </c>
      <c r="AE27" s="105"/>
      <c r="AF27" s="106" t="s">
        <v>69</v>
      </c>
      <c r="AG27" s="106" t="n">
        <f aca="false">$J$21+($AB$27/10)+($X$27/100)</f>
        <v>0</v>
      </c>
      <c r="AH27" s="106"/>
      <c r="AI27" s="106" t="str">
        <f aca="false">IF(AG27&lt;&gt;0,RANK(AG27,$AG$26:$AG$28,0),"")</f>
        <v/>
      </c>
      <c r="AJ27" s="74" t="str">
        <f aca="false">B13</f>
        <v/>
      </c>
      <c r="AK27" s="74"/>
      <c r="AL27" s="74"/>
      <c r="AM27" s="74"/>
      <c r="AN27" s="74"/>
      <c r="AO27" s="106" t="str">
        <f aca="false">A13</f>
        <v/>
      </c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  <c r="IW27" s="56"/>
      <c r="IX27" s="56"/>
      <c r="IZ27" s="56"/>
    </row>
    <row r="28" customFormat="false" ht="19.9" hidden="false" customHeight="true" outlineLevel="0" collapsed="false">
      <c r="A28" s="103" t="s">
        <v>92</v>
      </c>
      <c r="B28" s="71" t="str">
        <f aca="false">_xlfn.IFNA(INDEX($AJ$26:$AJ$28,MATCH(3,$AI$26:$AI$28,0)),"")</f>
        <v/>
      </c>
      <c r="C28" s="66" t="str">
        <f aca="false">_xlfn.IFNA(INDEX($AO$26:$AO$28,MATCH(3,$AI$26:$AI$28,0)),"")</f>
        <v/>
      </c>
      <c r="D28" s="94" t="str">
        <f aca="false">IF($S$20=Engagés!$L$16,IF($T$20=0,"",AB28),"")</f>
        <v/>
      </c>
      <c r="E28" s="94"/>
      <c r="F28" s="94"/>
      <c r="G28" s="94" t="str">
        <f aca="false">IF($S$20=Engagés!$L$16,IF($T$20=0,"",X28),"")</f>
        <v/>
      </c>
      <c r="H28" s="94"/>
      <c r="I28" s="94"/>
      <c r="J28" s="94" t="str">
        <f aca="false">IF($S$20=Engagés!$L$16,IF($T$20=0,"","3"),"")</f>
        <v/>
      </c>
      <c r="K28" s="94"/>
      <c r="L28" s="94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105" t="n">
        <f aca="false">IF(AB22&lt;&gt;"",AB22,0)</f>
        <v>0</v>
      </c>
      <c r="Y28" s="105"/>
      <c r="Z28" s="105" t="n">
        <f aca="false">IF(X28&lt;&gt;"",RANK(X28,$X$26:$X$28,0),"")</f>
        <v>1</v>
      </c>
      <c r="AA28" s="105"/>
      <c r="AB28" s="105" t="n">
        <f aca="false">IF(AP22&lt;&gt;"",AP22,0)</f>
        <v>0</v>
      </c>
      <c r="AC28" s="105"/>
      <c r="AD28" s="105" t="n">
        <f aca="false">IF(AB28&lt;&gt;"",RANK(AB28,$AB$26:$AB$28,0),"")</f>
        <v>1</v>
      </c>
      <c r="AE28" s="105"/>
      <c r="AF28" s="106" t="s">
        <v>70</v>
      </c>
      <c r="AG28" s="106" t="n">
        <f aca="false">$K$21+($AB$28/10)+($X$28/100)</f>
        <v>0</v>
      </c>
      <c r="AH28" s="106"/>
      <c r="AI28" s="106" t="str">
        <f aca="false">IF(AG28&lt;&gt;0,RANK(AG28,$AG$26:$AG$28,0),"")</f>
        <v/>
      </c>
      <c r="AJ28" s="74" t="str">
        <f aca="false">B14</f>
        <v/>
      </c>
      <c r="AK28" s="74"/>
      <c r="AL28" s="74"/>
      <c r="AM28" s="74"/>
      <c r="AN28" s="74"/>
      <c r="AO28" s="106" t="str">
        <f aca="false">A14</f>
        <v/>
      </c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  <c r="IW28" s="56"/>
      <c r="IX28" s="56"/>
      <c r="IZ28" s="56"/>
    </row>
    <row r="29" customFormat="false" ht="19.9" hidden="false" customHeight="true" outlineLevel="0" collapsed="false">
      <c r="C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  <c r="IW29" s="56"/>
      <c r="IX29" s="56"/>
      <c r="IZ29" s="56"/>
    </row>
    <row r="30" customFormat="false" ht="19.9" hidden="false" customHeight="true" outlineLevel="0" collapsed="false">
      <c r="AO30" s="56"/>
      <c r="AP30" s="56"/>
      <c r="AQ30" s="56"/>
      <c r="AR30" s="56"/>
      <c r="AS30" s="56"/>
      <c r="AT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</row>
    <row r="31" customFormat="false" ht="20.1" hidden="false" customHeight="true" outlineLevel="0" collapsed="false"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</row>
    <row r="32" customFormat="false" ht="21.95" hidden="false" customHeight="true" outlineLevel="0" collapsed="false"/>
    <row r="33" customFormat="false" ht="21.95" hidden="false" customHeight="true" outlineLevel="0" collapsed="false"/>
    <row r="34" customFormat="false" ht="21.95" hidden="false" customHeight="true" outlineLevel="0" collapsed="false"/>
    <row r="35" customFormat="false" ht="21.95" hidden="false" customHeight="true" outlineLevel="0" collapsed="false"/>
    <row r="36" customFormat="false" ht="21.95" hidden="false" customHeight="true" outlineLevel="0" collapsed="false"/>
    <row r="37" customFormat="false" ht="21.95" hidden="false" customHeight="true" outlineLevel="0" collapsed="false"/>
    <row r="38" customFormat="false" ht="21.95" hidden="false" customHeight="true" outlineLevel="0" collapsed="false"/>
  </sheetData>
  <mergeCells count="67">
    <mergeCell ref="D11:F11"/>
    <mergeCell ref="G11:J11"/>
    <mergeCell ref="K11:M11"/>
    <mergeCell ref="D12:F12"/>
    <mergeCell ref="G12:J12"/>
    <mergeCell ref="K12:M12"/>
    <mergeCell ref="D13:F13"/>
    <mergeCell ref="G13:J13"/>
    <mergeCell ref="K13:M13"/>
    <mergeCell ref="D14:F14"/>
    <mergeCell ref="G14:J14"/>
    <mergeCell ref="K14:M14"/>
    <mergeCell ref="X14:AC14"/>
    <mergeCell ref="AL14:AQ14"/>
    <mergeCell ref="X15:Y15"/>
    <mergeCell ref="Z15:AA15"/>
    <mergeCell ref="AB15:AC15"/>
    <mergeCell ref="AE15:AI15"/>
    <mergeCell ref="AL15:AM15"/>
    <mergeCell ref="AN15:AO15"/>
    <mergeCell ref="AP15:AQ15"/>
    <mergeCell ref="B16:C16"/>
    <mergeCell ref="D16:H16"/>
    <mergeCell ref="D21:H21"/>
    <mergeCell ref="D22:H22"/>
    <mergeCell ref="X22:Y22"/>
    <mergeCell ref="Z22:AA22"/>
    <mergeCell ref="AB22:AC22"/>
    <mergeCell ref="AL22:AM22"/>
    <mergeCell ref="AN22:AO22"/>
    <mergeCell ref="AP22:AQ22"/>
    <mergeCell ref="E24:K24"/>
    <mergeCell ref="X24:AA25"/>
    <mergeCell ref="AB24:AE25"/>
    <mergeCell ref="AG24:AI25"/>
    <mergeCell ref="AZ24:BA24"/>
    <mergeCell ref="BB24:BC24"/>
    <mergeCell ref="D25:F25"/>
    <mergeCell ref="G25:I25"/>
    <mergeCell ref="J25:L25"/>
    <mergeCell ref="D26:F26"/>
    <mergeCell ref="G26:I26"/>
    <mergeCell ref="J26:L26"/>
    <mergeCell ref="X26:Y26"/>
    <mergeCell ref="Z26:AA26"/>
    <mergeCell ref="AB26:AC26"/>
    <mergeCell ref="AD26:AE26"/>
    <mergeCell ref="AG26:AH26"/>
    <mergeCell ref="AJ26:AN26"/>
    <mergeCell ref="D27:F27"/>
    <mergeCell ref="G27:I27"/>
    <mergeCell ref="J27:L27"/>
    <mergeCell ref="X27:Y27"/>
    <mergeCell ref="Z27:AA27"/>
    <mergeCell ref="AB27:AC27"/>
    <mergeCell ref="AD27:AE27"/>
    <mergeCell ref="AG27:AH27"/>
    <mergeCell ref="AJ27:AN27"/>
    <mergeCell ref="D28:F28"/>
    <mergeCell ref="G28:I28"/>
    <mergeCell ref="J28:L28"/>
    <mergeCell ref="X28:Y28"/>
    <mergeCell ref="Z28:AA28"/>
    <mergeCell ref="AB28:AC28"/>
    <mergeCell ref="AD28:AE28"/>
    <mergeCell ref="AG28:AH28"/>
    <mergeCell ref="AJ28:AN28"/>
  </mergeCells>
  <conditionalFormatting sqref="C25 E24">
    <cfRule type="expression" priority="2" aboveAverage="0" equalAverage="0" bottom="0" percent="0" rank="0" text="" dxfId="0">
      <formula>IF(SUM(AT19:BB19)&lt;&gt;0,TRUE())</formula>
    </cfRule>
  </conditionalFormatting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Z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53" width="12.51"/>
    <col collapsed="false" customWidth="true" hidden="false" outlineLevel="0" max="3" min="2" style="53" width="29.81"/>
    <col collapsed="false" customWidth="true" hidden="false" outlineLevel="0" max="7" min="4" style="53" width="3.87"/>
    <col collapsed="false" customWidth="true" hidden="false" outlineLevel="0" max="11" min="8" style="53" width="4.09"/>
    <col collapsed="false" customWidth="true" hidden="false" outlineLevel="0" max="13" min="12" style="53" width="3.05"/>
    <col collapsed="false" customWidth="true" hidden="false" outlineLevel="0" max="14" min="14" style="53" width="3.06"/>
    <col collapsed="false" customWidth="true" hidden="true" outlineLevel="0" max="15" min="15" style="53" width="3.06"/>
    <col collapsed="false" customWidth="true" hidden="true" outlineLevel="0" max="21" min="16" style="53" width="9.27"/>
    <col collapsed="false" customWidth="true" hidden="true" outlineLevel="0" max="22" min="22" style="53" width="4.98"/>
    <col collapsed="false" customWidth="true" hidden="true" outlineLevel="0" max="23" min="23" style="53" width="6.82"/>
    <col collapsed="false" customWidth="true" hidden="true" outlineLevel="0" max="43" min="24" style="53" width="5.08"/>
    <col collapsed="false" customWidth="true" hidden="false" outlineLevel="0" max="44" min="44" style="53" width="5.08"/>
    <col collapsed="false" customWidth="true" hidden="false" outlineLevel="0" max="45" min="45" style="53" width="7.16"/>
    <col collapsed="false" customWidth="true" hidden="false" outlineLevel="0" max="46" min="46" style="53" width="5.66"/>
    <col collapsed="false" customWidth="true" hidden="false" outlineLevel="0" max="54" min="47" style="53" width="5.08"/>
    <col collapsed="false" customWidth="true" hidden="false" outlineLevel="0" max="55" min="55" style="53" width="5.06"/>
    <col collapsed="false" customWidth="true" hidden="false" outlineLevel="0" max="56" min="56" style="53" width="4.6"/>
    <col collapsed="false" customWidth="true" hidden="false" outlineLevel="0" max="66" min="57" style="53" width="5.09"/>
    <col collapsed="false" customWidth="true" hidden="false" outlineLevel="0" max="255" min="67" style="53" width="9.27"/>
    <col collapsed="false" customWidth="true" hidden="false" outlineLevel="0" max="260" min="256" style="1" width="9.27"/>
  </cols>
  <sheetData>
    <row r="1" customFormat="false" ht="26.1" hidden="false" customHeight="true" outlineLevel="0" collapsed="false">
      <c r="A1" s="54"/>
      <c r="B1" s="54"/>
      <c r="C1" s="54"/>
      <c r="D1" s="54"/>
      <c r="E1" s="54"/>
      <c r="F1" s="54"/>
      <c r="G1" s="54"/>
      <c r="H1" s="54"/>
      <c r="I1" s="55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  <c r="IW1" s="54"/>
      <c r="IX1" s="54"/>
      <c r="IZ1" s="54"/>
    </row>
    <row r="2" customFormat="false" ht="5.1" hidden="false" customHeight="true" outlineLevel="0" collapsed="false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4"/>
      <c r="IT2" s="54"/>
      <c r="IU2" s="54"/>
      <c r="IV2" s="54"/>
      <c r="IW2" s="54"/>
      <c r="IX2" s="54"/>
      <c r="IZ2" s="54"/>
    </row>
    <row r="3" customFormat="false" ht="26.1" hidden="false" customHeight="true" outlineLevel="0" collapsed="false">
      <c r="A3" s="56"/>
      <c r="B3" s="58" t="s">
        <v>55</v>
      </c>
      <c r="C3" s="59"/>
      <c r="D3" s="60"/>
      <c r="E3" s="60"/>
      <c r="F3" s="60"/>
      <c r="G3" s="60"/>
      <c r="H3" s="60"/>
      <c r="I3" s="61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54"/>
      <c r="IU3" s="60"/>
      <c r="IV3" s="60"/>
      <c r="IW3" s="60"/>
      <c r="IX3" s="60"/>
      <c r="IZ3" s="60"/>
    </row>
    <row r="4" customFormat="false" ht="9.95" hidden="false" customHeight="true" outlineLevel="0" collapsed="false">
      <c r="A4" s="56"/>
      <c r="B4" s="62"/>
      <c r="C4" s="63"/>
    </row>
    <row r="5" customFormat="false" ht="20.1" hidden="false" customHeight="true" outlineLevel="0" collapsed="false">
      <c r="A5" s="56"/>
      <c r="B5" s="58" t="s">
        <v>56</v>
      </c>
      <c r="C5" s="59"/>
      <c r="D5" s="56"/>
      <c r="E5" s="56"/>
      <c r="F5" s="56"/>
      <c r="G5" s="56"/>
      <c r="H5" s="64" t="s">
        <v>57</v>
      </c>
      <c r="I5" s="56"/>
      <c r="J5" s="56"/>
      <c r="K5" s="56"/>
      <c r="L5" s="65"/>
      <c r="M5" s="59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6"/>
      <c r="IU5" s="56"/>
      <c r="IV5" s="56"/>
      <c r="IW5" s="56"/>
      <c r="IX5" s="56"/>
      <c r="IZ5" s="56"/>
    </row>
    <row r="6" customFormat="false" ht="9.95" hidden="false" customHeight="true" outlineLevel="0" collapsed="false">
      <c r="A6" s="56"/>
      <c r="B6" s="56"/>
      <c r="C6" s="66"/>
      <c r="D6" s="56"/>
      <c r="E6" s="56"/>
      <c r="F6" s="56"/>
      <c r="G6" s="56"/>
      <c r="H6" s="56"/>
      <c r="I6" s="56"/>
      <c r="J6" s="56"/>
      <c r="K6" s="56"/>
      <c r="L6" s="65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  <c r="IU6" s="56"/>
      <c r="IV6" s="56"/>
      <c r="IW6" s="56"/>
      <c r="IX6" s="56"/>
      <c r="IZ6" s="56"/>
    </row>
    <row r="7" customFormat="false" ht="20.1" hidden="false" customHeight="true" outlineLevel="0" collapsed="false">
      <c r="A7" s="56"/>
      <c r="B7" s="58" t="s">
        <v>58</v>
      </c>
      <c r="C7" s="59" t="str">
        <f aca="false">Engagés!A5</f>
        <v>Le Relecq Kerhuon  - 5 rue Jean Zay</v>
      </c>
      <c r="D7" s="56"/>
      <c r="E7" s="56"/>
      <c r="F7" s="56"/>
      <c r="G7" s="56"/>
      <c r="H7" s="64" t="s">
        <v>59</v>
      </c>
      <c r="I7" s="56"/>
      <c r="J7" s="56"/>
      <c r="K7" s="56"/>
      <c r="L7" s="65"/>
      <c r="M7" s="59" t="s">
        <v>52</v>
      </c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  <c r="IU7" s="56"/>
      <c r="IV7" s="56"/>
      <c r="IW7" s="56"/>
      <c r="IX7" s="56"/>
      <c r="IZ7" s="56"/>
    </row>
    <row r="8" customFormat="false" ht="9.95" hidden="false" customHeight="true" outlineLevel="0" collapsed="false">
      <c r="A8" s="56"/>
      <c r="B8" s="56"/>
      <c r="C8" s="66"/>
      <c r="D8" s="56"/>
      <c r="E8" s="56"/>
      <c r="F8" s="56"/>
      <c r="G8" s="56"/>
      <c r="H8" s="56"/>
      <c r="I8" s="56"/>
      <c r="J8" s="56"/>
      <c r="K8" s="56"/>
      <c r="L8" s="65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  <c r="IW8" s="56"/>
      <c r="IX8" s="56"/>
      <c r="IZ8" s="56"/>
    </row>
    <row r="9" customFormat="false" ht="20.1" hidden="false" customHeight="true" outlineLevel="0" collapsed="false">
      <c r="A9" s="56"/>
      <c r="B9" s="58" t="s">
        <v>60</v>
      </c>
      <c r="C9" s="67" t="n">
        <f aca="false">Engagés!A7</f>
        <v>45695</v>
      </c>
      <c r="D9" s="56"/>
      <c r="E9" s="56"/>
      <c r="F9" s="56"/>
      <c r="G9" s="56"/>
      <c r="H9" s="64" t="s">
        <v>61</v>
      </c>
      <c r="I9" s="56"/>
      <c r="J9" s="56"/>
      <c r="K9" s="56"/>
      <c r="L9" s="65"/>
      <c r="M9" s="59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  <c r="IV9" s="56"/>
      <c r="IW9" s="56"/>
      <c r="IX9" s="56"/>
      <c r="IZ9" s="56"/>
    </row>
    <row r="10" customFormat="false" ht="9.95" hidden="false" customHeight="true" outlineLevel="0" collapsed="false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Z10" s="56"/>
    </row>
    <row r="11" customFormat="false" ht="20.1" hidden="false" customHeight="true" outlineLevel="0" collapsed="false">
      <c r="A11" s="68"/>
      <c r="B11" s="68" t="s">
        <v>62</v>
      </c>
      <c r="C11" s="69" t="s">
        <v>63</v>
      </c>
      <c r="D11" s="68" t="s">
        <v>44</v>
      </c>
      <c r="E11" s="68"/>
      <c r="F11" s="68"/>
      <c r="G11" s="68" t="s">
        <v>64</v>
      </c>
      <c r="H11" s="68"/>
      <c r="I11" s="68"/>
      <c r="J11" s="68"/>
      <c r="K11" s="68" t="s">
        <v>65</v>
      </c>
      <c r="L11" s="68"/>
      <c r="M11" s="68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  <c r="IW11" s="56"/>
      <c r="IX11" s="56"/>
      <c r="IZ11" s="56"/>
    </row>
    <row r="12" customFormat="false" ht="20.1" hidden="false" customHeight="true" outlineLevel="0" collapsed="false">
      <c r="A12" s="59" t="str">
        <f aca="true">IF(ISERROR(MATCH($M$7&amp;K12,Engagés!$J$16:$J$39,0)),"",INDIRECT(ADDRESS(MATCH($M$7&amp;K12,Engagés!$J$1:$J$39,0),1,1,1,"Engagés")))</f>
        <v/>
      </c>
      <c r="B12" s="70" t="str">
        <f aca="false">IF(A12="","",VLOOKUP(A12,Engagés!$A$16:$F$39,2,0))</f>
        <v/>
      </c>
      <c r="C12" s="71" t="str">
        <f aca="false">IF(A12="","",VLOOKUP(A12,Engagés!$A$16:$F$39,4,0))</f>
        <v/>
      </c>
      <c r="D12" s="72" t="str">
        <f aca="false">IF(A12="","",VLOOKUP(A12,Engagés!$A$16:$F$39,6,0))</f>
        <v/>
      </c>
      <c r="E12" s="72"/>
      <c r="F12" s="72"/>
      <c r="G12" s="72" t="str">
        <f aca="false">IF(A12="","",VLOOKUP(A12,Engagés!$A$16:$F$39,3,0))</f>
        <v/>
      </c>
      <c r="H12" s="72"/>
      <c r="I12" s="72"/>
      <c r="J12" s="72"/>
      <c r="K12" s="59" t="n">
        <v>1</v>
      </c>
      <c r="L12" s="59"/>
      <c r="M12" s="59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  <c r="IV12" s="56"/>
      <c r="IW12" s="56"/>
      <c r="IX12" s="56"/>
      <c r="IZ12" s="56"/>
    </row>
    <row r="13" customFormat="false" ht="20.1" hidden="false" customHeight="true" outlineLevel="0" collapsed="false">
      <c r="A13" s="59" t="str">
        <f aca="true">IF(ISERROR(MATCH($M$7&amp;K13,Engagés!$J$16:$J$39,0)),"",INDIRECT(ADDRESS(MATCH($M$7&amp;K13,Engagés!$J$1:$J$39,0),1,1,1,"Engagés")))</f>
        <v/>
      </c>
      <c r="B13" s="70" t="str">
        <f aca="false">IF(A13="","",VLOOKUP(A13,Engagés!$A$16:$F$39,2,0))</f>
        <v/>
      </c>
      <c r="C13" s="71" t="str">
        <f aca="false">IF(A13="","",VLOOKUP(A13,Engagés!$A$16:$F$39,4,0))</f>
        <v/>
      </c>
      <c r="D13" s="72" t="str">
        <f aca="false">IF(A13="","",VLOOKUP(A13,Engagés!$A$16:$F$39,6,0))</f>
        <v/>
      </c>
      <c r="E13" s="72"/>
      <c r="F13" s="72"/>
      <c r="G13" s="72" t="str">
        <f aca="false">IF(A13="","",VLOOKUP(A13,Engagés!$A$16:$F$39,3,0))</f>
        <v/>
      </c>
      <c r="H13" s="72"/>
      <c r="I13" s="72"/>
      <c r="J13" s="72"/>
      <c r="K13" s="59" t="n">
        <v>2</v>
      </c>
      <c r="L13" s="59"/>
      <c r="M13" s="59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  <c r="IW13" s="56"/>
      <c r="IX13" s="56"/>
      <c r="IZ13" s="56"/>
    </row>
    <row r="14" customFormat="false" ht="20.1" hidden="false" customHeight="true" outlineLevel="0" collapsed="false">
      <c r="A14" s="59" t="str">
        <f aca="true">IF(ISERROR(MATCH($M$7&amp;K14,Engagés!$J$16:$J$39,0)),"",INDIRECT(ADDRESS(MATCH($M$7&amp;K14,Engagés!$J$1:$J$39,0),1,1,1,"Engagés")))</f>
        <v/>
      </c>
      <c r="B14" s="70" t="str">
        <f aca="false">IF(A14="","",VLOOKUP(A14,Engagés!$A$16:$F$39,2,0))</f>
        <v/>
      </c>
      <c r="C14" s="71" t="str">
        <f aca="false">IF(A14="","",VLOOKUP(A14,Engagés!$A$16:$F$39,4,0))</f>
        <v/>
      </c>
      <c r="D14" s="72" t="str">
        <f aca="false">IF(A14="","",VLOOKUP(A14,Engagés!$A$16:$F$39,6,0))</f>
        <v/>
      </c>
      <c r="E14" s="72"/>
      <c r="F14" s="72"/>
      <c r="G14" s="72" t="str">
        <f aca="false">IF(A14="","",VLOOKUP(A14,Engagés!$A$16:$F$39,3,0))</f>
        <v/>
      </c>
      <c r="H14" s="72"/>
      <c r="I14" s="72"/>
      <c r="J14" s="72"/>
      <c r="K14" s="59" t="n">
        <v>3</v>
      </c>
      <c r="L14" s="59"/>
      <c r="M14" s="59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73" t="s">
        <v>66</v>
      </c>
      <c r="Y14" s="73"/>
      <c r="Z14" s="73"/>
      <c r="AA14" s="73"/>
      <c r="AB14" s="73"/>
      <c r="AC14" s="73"/>
      <c r="AD14" s="56"/>
      <c r="AE14" s="56"/>
      <c r="AF14" s="56"/>
      <c r="AG14" s="56"/>
      <c r="AH14" s="56"/>
      <c r="AI14" s="56"/>
      <c r="AJ14" s="56"/>
      <c r="AK14" s="56"/>
      <c r="AL14" s="73" t="s">
        <v>67</v>
      </c>
      <c r="AM14" s="73"/>
      <c r="AN14" s="73"/>
      <c r="AO14" s="73"/>
      <c r="AP14" s="73"/>
      <c r="AQ14" s="73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  <c r="IV14" s="56"/>
      <c r="IW14" s="56"/>
      <c r="IX14" s="56"/>
      <c r="IZ14" s="56"/>
    </row>
    <row r="15" customFormat="false" ht="20.1" hidden="false" customHeight="true" outlineLevel="0" collapsed="false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74" t="s">
        <v>68</v>
      </c>
      <c r="Y15" s="74" t="s">
        <v>69</v>
      </c>
      <c r="Z15" s="74" t="s">
        <v>69</v>
      </c>
      <c r="AA15" s="74"/>
      <c r="AB15" s="74" t="s">
        <v>70</v>
      </c>
      <c r="AC15" s="74"/>
      <c r="AD15" s="56"/>
      <c r="AE15" s="75" t="s">
        <v>67</v>
      </c>
      <c r="AF15" s="75"/>
      <c r="AG15" s="75"/>
      <c r="AH15" s="75"/>
      <c r="AI15" s="75"/>
      <c r="AJ15" s="56"/>
      <c r="AK15" s="56"/>
      <c r="AL15" s="74" t="s">
        <v>68</v>
      </c>
      <c r="AM15" s="74" t="s">
        <v>69</v>
      </c>
      <c r="AN15" s="74" t="s">
        <v>69</v>
      </c>
      <c r="AO15" s="74"/>
      <c r="AP15" s="74" t="s">
        <v>70</v>
      </c>
      <c r="AQ15" s="74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  <c r="IV15" s="56"/>
      <c r="IW15" s="56"/>
      <c r="IX15" s="56"/>
      <c r="IZ15" s="56"/>
    </row>
    <row r="16" customFormat="false" ht="24.7" hidden="false" customHeight="true" outlineLevel="0" collapsed="false">
      <c r="A16" s="56"/>
      <c r="B16" s="76" t="s">
        <v>71</v>
      </c>
      <c r="C16" s="76"/>
      <c r="D16" s="69" t="s">
        <v>72</v>
      </c>
      <c r="E16" s="69"/>
      <c r="F16" s="69"/>
      <c r="G16" s="69"/>
      <c r="H16" s="69"/>
      <c r="I16" s="68" t="n">
        <v>1</v>
      </c>
      <c r="J16" s="68" t="n">
        <v>2</v>
      </c>
      <c r="K16" s="68" t="n">
        <v>3</v>
      </c>
      <c r="L16" s="56"/>
      <c r="M16" s="56"/>
      <c r="N16" s="56"/>
      <c r="O16" s="56"/>
      <c r="P16" s="56"/>
      <c r="Q16" s="56"/>
      <c r="R16" s="56"/>
      <c r="S16" s="77" t="s">
        <v>73</v>
      </c>
      <c r="T16" s="77" t="s">
        <v>74</v>
      </c>
      <c r="U16" s="77" t="s">
        <v>75</v>
      </c>
      <c r="V16" s="56"/>
      <c r="W16" s="56"/>
      <c r="X16" s="74" t="s">
        <v>76</v>
      </c>
      <c r="Y16" s="74" t="s">
        <v>54</v>
      </c>
      <c r="Z16" s="74" t="s">
        <v>76</v>
      </c>
      <c r="AA16" s="74" t="s">
        <v>54</v>
      </c>
      <c r="AB16" s="74" t="s">
        <v>76</v>
      </c>
      <c r="AC16" s="74" t="s">
        <v>54</v>
      </c>
      <c r="AD16" s="56"/>
      <c r="AE16" s="78" t="n">
        <v>1</v>
      </c>
      <c r="AF16" s="78" t="n">
        <v>2</v>
      </c>
      <c r="AG16" s="78" t="n">
        <v>3</v>
      </c>
      <c r="AH16" s="78" t="n">
        <v>4</v>
      </c>
      <c r="AI16" s="78" t="n">
        <v>5</v>
      </c>
      <c r="AJ16" s="56"/>
      <c r="AK16" s="56"/>
      <c r="AL16" s="74" t="s">
        <v>76</v>
      </c>
      <c r="AM16" s="74" t="s">
        <v>54</v>
      </c>
      <c r="AN16" s="74" t="s">
        <v>76</v>
      </c>
      <c r="AO16" s="74" t="s">
        <v>54</v>
      </c>
      <c r="AP16" s="74" t="s">
        <v>76</v>
      </c>
      <c r="AQ16" s="74" t="s">
        <v>54</v>
      </c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  <c r="IV16" s="56"/>
      <c r="IW16" s="56"/>
      <c r="IX16" s="56"/>
      <c r="IZ16" s="56"/>
    </row>
    <row r="17" customFormat="false" ht="24.7" hidden="false" customHeight="true" outlineLevel="0" collapsed="false">
      <c r="A17" s="79" t="s">
        <v>77</v>
      </c>
      <c r="B17" s="71" t="str">
        <f aca="false">IF(B12=""," ",B12)</f>
        <v> </v>
      </c>
      <c r="C17" s="71" t="str">
        <f aca="false">IF(B14=""," ",B14)</f>
        <v> </v>
      </c>
      <c r="D17" s="59"/>
      <c r="E17" s="59"/>
      <c r="F17" s="59"/>
      <c r="G17" s="59"/>
      <c r="H17" s="80"/>
      <c r="I17" s="59" t="str">
        <f aca="false">IF($U17="FG",0,IF($U17="FD",2,IF($S17="F",IF(COUNTIF($D17:$H17,"&lt;0")=Engagés!C13,IF(AND($B17&lt;&gt;"",$C17&lt;&gt;""),1,0),2),"")))</f>
        <v/>
      </c>
      <c r="J17" s="81"/>
      <c r="K17" s="59" t="str">
        <f aca="false">IF($U17="FG",2,IF($U17="FD",0,IF($S17="F",IF(COUNTIF($D17:$H17,"&lt;0")=Engagés!C13,2,1),"")))</f>
        <v/>
      </c>
      <c r="L17" s="56"/>
      <c r="M17" s="56"/>
      <c r="N17" s="56"/>
      <c r="O17" s="56"/>
      <c r="P17" s="56"/>
      <c r="Q17" s="82"/>
      <c r="R17" s="82" t="n">
        <f aca="false">IF(T17="=",1,0)</f>
        <v>1</v>
      </c>
      <c r="S17" s="77" t="str">
        <f aca="false">IF(OR(B17="",C17=""),"",IF(OR(COUNTIF(D17:H17,"&gt;=0")=Engagés!C13,COUNTIF(D17:H17,"&lt;0")=Engagés!C13,U17="FD",U17="FG"),"F",IF(AND(ISNA(MATCH("wo",D17:H17,0)),ISNA(MATCH("wo-",D17:H17,0))),"","F")))</f>
        <v/>
      </c>
      <c r="T17" s="83" t="str">
        <f aca="false">IF(OR(B17="",C17=""),"",IF(I21=K21,"=",""))</f>
        <v>=</v>
      </c>
      <c r="U17" s="77" t="str">
        <f aca="false">IF(ISERROR(MATCH("wo",D17:H17,0)),IF(ISERROR(MATCH("-wo",D17:H17,0)),"","FD"),"FG")</f>
        <v/>
      </c>
      <c r="V17" s="56"/>
      <c r="W17" s="84" t="s">
        <v>78</v>
      </c>
      <c r="X17" s="74" t="n">
        <f aca="false">IF(T17="=",IF(D17="",0,IF(D17&lt;0,ABS(D17),IF(D17&lt;10,11,D17+2)))+IF(E17="",0,IF(E17&lt;0,ABS(E17),IF(E17&lt;10,11,E17+2)))+IF(F17="",0,IF(F17&lt;0,ABS(F17),IF(F17&lt;10,11,F17+2)))+IF(G17="",0,IF(G17&lt;0,ABS(G17),IF(G17&lt;10,11,G17+2)))+IF(H17="",0,IF(H17&lt;0,ABS(H17),IF(H17&lt;10,11,H17+2))),"")</f>
        <v>0</v>
      </c>
      <c r="Y17" s="74" t="n">
        <f aca="false">IF(T17="=",IF(D17="",0,IF(D17&lt;0,IF(ABS(D17)&lt;10,11,ABS(D17)+2),ABS(D17)))+IF(E17="",0,IF(E17&lt;0,IF(ABS(E17)&lt;10,11,ABS(E17)+2),ABS(E17)))+IF(F17="",0,IF(F17&lt;0,IF(ABS(F17)&lt;10,11,ABS(F17)+2),ABS(F17)))+IF(G17="",0,IF(G17&lt;0,IF(ABS(G17)&lt;10,11,ABS(G17)+2),ABS(G17)))+IF(H17="",0,IF(H17&lt;0,IF(ABS(H17)&lt;10,11,ABS(H17)+2),ABS(H17))),"")</f>
        <v>0</v>
      </c>
      <c r="Z17" s="85"/>
      <c r="AA17" s="85"/>
      <c r="AB17" s="74" t="n">
        <f aca="false">IF(T17="=",Y17,"")</f>
        <v>0</v>
      </c>
      <c r="AC17" s="74" t="n">
        <f aca="false">IF(T17="=",X17,"")</f>
        <v>0</v>
      </c>
      <c r="AD17" s="56"/>
      <c r="AE17" s="86" t="n">
        <f aca="false">D17</f>
        <v>0</v>
      </c>
      <c r="AF17" s="86" t="n">
        <f aca="false">E17</f>
        <v>0</v>
      </c>
      <c r="AG17" s="87" t="n">
        <f aca="false">F17</f>
        <v>0</v>
      </c>
      <c r="AH17" s="87" t="n">
        <f aca="false">G17</f>
        <v>0</v>
      </c>
      <c r="AI17" s="87" t="n">
        <f aca="false">H17</f>
        <v>0</v>
      </c>
      <c r="AJ17" s="56"/>
      <c r="AK17" s="84" t="s">
        <v>78</v>
      </c>
      <c r="AL17" s="74" t="n">
        <f aca="false">IF(T17="=",COUNTIF(D17:H17,"&gt;=0"),0)</f>
        <v>0</v>
      </c>
      <c r="AM17" s="74" t="n">
        <f aca="false">IF(T17="=",COUNTIF(D17:H17,"&lt;0"),0)</f>
        <v>0</v>
      </c>
      <c r="AN17" s="85"/>
      <c r="AO17" s="85"/>
      <c r="AP17" s="74" t="n">
        <f aca="false">IF(T17="=",COUNTIF(D17:H17,"&lt;0"),0)</f>
        <v>0</v>
      </c>
      <c r="AQ17" s="74" t="n">
        <f aca="false">IF(T17="=",COUNTIF(D17:H17,"&gt;=0"),0)</f>
        <v>0</v>
      </c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  <c r="IW17" s="56"/>
      <c r="IX17" s="56"/>
      <c r="IZ17" s="56"/>
    </row>
    <row r="18" customFormat="false" ht="24.7" hidden="false" customHeight="true" outlineLevel="0" collapsed="false">
      <c r="A18" s="79" t="s">
        <v>79</v>
      </c>
      <c r="B18" s="71" t="str">
        <f aca="false">IF(B13=""," ",B13)</f>
        <v> </v>
      </c>
      <c r="C18" s="71" t="str">
        <f aca="false">IF(B14=""," ",B14)</f>
        <v> </v>
      </c>
      <c r="D18" s="59"/>
      <c r="E18" s="59"/>
      <c r="F18" s="59"/>
      <c r="G18" s="59"/>
      <c r="H18" s="80"/>
      <c r="I18" s="81"/>
      <c r="J18" s="59" t="str">
        <f aca="false">IF($U18="FG",0,IF($U18="FD",2,IF($S18="F",IF(COUNTIF($D18:$H18,"&lt;0")=Engagés!C13,IF(AND($B18&lt;&gt;"",$C18&lt;&gt;""),1,0),2),"")))</f>
        <v/>
      </c>
      <c r="K18" s="59" t="str">
        <f aca="false">IF($U18="FG",2,IF($U18="FD",0,IF($S18="F",IF(COUNTIF($D18:$H18,"&lt;0")=Engagés!C13,2,1),"")))</f>
        <v/>
      </c>
      <c r="L18" s="56"/>
      <c r="M18" s="56"/>
      <c r="N18" s="56"/>
      <c r="O18" s="56"/>
      <c r="P18" s="56"/>
      <c r="Q18" s="82"/>
      <c r="R18" s="82" t="n">
        <f aca="false">IF(T18="=",1,0)</f>
        <v>1</v>
      </c>
      <c r="S18" s="77" t="str">
        <f aca="false">IF(OR(B18="",C18=""),"",IF(OR(COUNTIF(D18:H18,"&gt;=0")=Engagés!C13,COUNTIF(D18:H18,"&lt;0")=Engagés!C13,U18="FD",U18="FG"),"F",IF(AND(ISNA(MATCH("wo",D18:H18,0)),ISNA(MATCH("wo-",D18:H18,0))),"","F")))</f>
        <v/>
      </c>
      <c r="T18" s="83" t="str">
        <f aca="false">IF(OR(B18="",C18=""),"",IF(J$21=K$21,"=",""))</f>
        <v>=</v>
      </c>
      <c r="U18" s="77" t="str">
        <f aca="false">IF(ISERROR(MATCH("wo",D18:H18,0)),IF(ISERROR(MATCH("-wo",D18:H18,0)),"","FD"),"FG")</f>
        <v/>
      </c>
      <c r="V18" s="56"/>
      <c r="W18" s="84" t="s">
        <v>80</v>
      </c>
      <c r="X18" s="85"/>
      <c r="Y18" s="85"/>
      <c r="Z18" s="74" t="n">
        <f aca="false">IF(T18="=",IF(D18="",0,IF(D18&lt;0,ABS(D18),IF(D18&lt;10,11,D18+2)))+IF(E18="",0,IF(E18&lt;0,ABS(E18),IF(E18&lt;10,11,E18+2)))+IF(F18="",0,IF(F18&lt;0,ABS(F18),IF(F18&lt;10,11,F18+2)))+IF(G18="",0,IF(G18&lt;0,ABS(G18),IF(G18&lt;10,11,G18+2)))+IF(H18="",0,IF(H18&lt;0,ABS(H18),IF(H18&lt;10,11,H18+2))),"")</f>
        <v>0</v>
      </c>
      <c r="AA18" s="74" t="n">
        <f aca="false">IF(T18="=",IF(D18="",0,IF(D18&lt;0,IF(ABS(D18)&lt;10,11,ABS(D18)+2),ABS(D18)))+IF(E18="",0,IF(E18&lt;0,IF(ABS(E18)&lt;10,11,ABS(E18)+2),ABS(E18)))+IF(F18="",0,IF(F18&lt;0,IF(ABS(F18)&lt;10,11,ABS(F18)+2),ABS(F18)))+IF(G18="",0,IF(G18&lt;0,IF(ABS(G18)&lt;10,11,ABS(G18)+2),ABS(G18)))+IF(H18="",0,IF(H18&lt;0,IF(ABS(H18)&lt;10,11,ABS(H18)+2),ABS(H18))),"")</f>
        <v>0</v>
      </c>
      <c r="AB18" s="74" t="n">
        <f aca="false">IF(T18="=",AA18,"")</f>
        <v>0</v>
      </c>
      <c r="AC18" s="74" t="n">
        <f aca="false">IF(T18="=",Z18,"")</f>
        <v>0</v>
      </c>
      <c r="AD18" s="56"/>
      <c r="AE18" s="86" t="n">
        <f aca="false">D18</f>
        <v>0</v>
      </c>
      <c r="AF18" s="86" t="n">
        <f aca="false">E18</f>
        <v>0</v>
      </c>
      <c r="AG18" s="86" t="n">
        <f aca="false">F18</f>
        <v>0</v>
      </c>
      <c r="AH18" s="86" t="n">
        <f aca="false">G18</f>
        <v>0</v>
      </c>
      <c r="AI18" s="86" t="n">
        <f aca="false">H18</f>
        <v>0</v>
      </c>
      <c r="AJ18" s="56"/>
      <c r="AK18" s="84" t="s">
        <v>80</v>
      </c>
      <c r="AL18" s="85"/>
      <c r="AM18" s="85"/>
      <c r="AN18" s="74" t="n">
        <f aca="false">IF(T18="=",COUNTIF(D18:H18,"&gt;=0"),0)</f>
        <v>0</v>
      </c>
      <c r="AO18" s="74" t="n">
        <f aca="false">IF(T18="=",COUNTIF(D18:H18,"&lt;0"),0)</f>
        <v>0</v>
      </c>
      <c r="AP18" s="74" t="n">
        <f aca="false">IF(T18="=",COUNTIF(D18:H18,"&lt;0"),0)</f>
        <v>0</v>
      </c>
      <c r="AQ18" s="74" t="n">
        <f aca="false">IF(T18="=",COUNTIF(D18:H18,"&gt;=0"),0)</f>
        <v>0</v>
      </c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  <c r="IW18" s="56"/>
      <c r="IX18" s="56"/>
      <c r="IZ18" s="56"/>
    </row>
    <row r="19" customFormat="false" ht="24.7" hidden="false" customHeight="true" outlineLevel="0" collapsed="false">
      <c r="A19" s="79" t="s">
        <v>81</v>
      </c>
      <c r="B19" s="71" t="str">
        <f aca="false">IF(B12=""," ",B12)</f>
        <v> </v>
      </c>
      <c r="C19" s="71" t="str">
        <f aca="false">IF(B13=""," ",B13)</f>
        <v> </v>
      </c>
      <c r="D19" s="59"/>
      <c r="E19" s="59"/>
      <c r="F19" s="59"/>
      <c r="G19" s="59"/>
      <c r="H19" s="80"/>
      <c r="I19" s="59" t="str">
        <f aca="false">IF($U19="FG",0,IF($U19="FD",2,IF($S19="F",IF(COUNTIF($D19:$H19,"&lt;0")=Engagés!C13,IF(AND($B19&lt;&gt;"",$C19&lt;&gt;""),1,0),2),"")))</f>
        <v/>
      </c>
      <c r="J19" s="59" t="str">
        <f aca="false">IF($U19="FG",2,IF($U19="FD",0,IF($S19="F",IF(COUNTIF($D19:$H19,"&lt;0")=Engagés!C13,2,1),"")))</f>
        <v/>
      </c>
      <c r="K19" s="81"/>
      <c r="L19" s="56"/>
      <c r="M19" s="56"/>
      <c r="N19" s="56"/>
      <c r="O19" s="56"/>
      <c r="P19" s="56"/>
      <c r="Q19" s="82"/>
      <c r="R19" s="82" t="n">
        <f aca="false">IF(T19="=",1,0)</f>
        <v>1</v>
      </c>
      <c r="S19" s="77" t="str">
        <f aca="false">IF(OR(B19="",C19=""),"",IF(OR(COUNTIF(D19:H19,"&gt;=0")=Engagés!C13,COUNTIF(D19:H19,"&lt;0")=Engagés!C13,U19="FD",U19="FG"),"F",IF(AND(ISNA(MATCH("wo",D19:H19,0)),ISNA(MATCH("wo-",D19:H19,0))),"","F")))</f>
        <v/>
      </c>
      <c r="T19" s="83" t="str">
        <f aca="false">IF(OR(B19="",C19=""),"",IF(I21=J21,"=",""))</f>
        <v>=</v>
      </c>
      <c r="U19" s="77" t="str">
        <f aca="false">IF(ISERROR(MATCH("wo",D19:H19,0)),IF(ISERROR(MATCH("-wo",D19:H19,0)),"","FD"),"FG")</f>
        <v/>
      </c>
      <c r="V19" s="56"/>
      <c r="W19" s="84" t="s">
        <v>82</v>
      </c>
      <c r="X19" s="74" t="n">
        <f aca="false">IF(T19="=",IF(D19="",0,IF(D19&lt;0,ABS(D19),IF(D19&lt;10,11,D19+2)))+IF(E19="",0,IF(E19&lt;0,ABS(E19),IF(E19&lt;10,11,E19+2)))+IF(F19="",0,IF(F19&lt;0,ABS(F19),IF(F19&lt;10,11,F19+2)))+IF(G19="",0,IF(G19&lt;0,ABS(G19),IF(G19&lt;10,11,G19+2)))+IF(H19="",0,IF(H19&lt;0,ABS(H19),IF(H19&lt;10,11,H19+2))),"")</f>
        <v>0</v>
      </c>
      <c r="Y19" s="74" t="n">
        <f aca="false">IF(T19="=",IF(D19="",0,IF(D19&lt;0,IF(ABS(D19)&lt;10,11,ABS(D19)+2),ABS(D19)))+IF(E19="",0,IF(E19&lt;0,IF(ABS(E19)&lt;10,11,ABS(E19)+2),ABS(E19)))+IF(F19="",0,IF(F19&lt;0,IF(ABS(F19)&lt;10,11,ABS(F19)+2),ABS(F19)))+IF(G19="",0,IF(G19&lt;0,IF(ABS(G19)&lt;10,11,ABS(G19)+2),ABS(G19)))+IF(H19="",0,IF(H19&lt;0,IF(ABS(H19)&lt;10,11,ABS(H19)+2),ABS(H19))),"")</f>
        <v>0</v>
      </c>
      <c r="Z19" s="74" t="n">
        <f aca="false">IF(T19="=",Y19,"")</f>
        <v>0</v>
      </c>
      <c r="AA19" s="74" t="n">
        <f aca="false">IF(T19="=",X19,"")</f>
        <v>0</v>
      </c>
      <c r="AB19" s="85"/>
      <c r="AC19" s="85"/>
      <c r="AD19" s="56"/>
      <c r="AE19" s="86" t="n">
        <f aca="false">D19</f>
        <v>0</v>
      </c>
      <c r="AF19" s="86" t="n">
        <f aca="false">E19</f>
        <v>0</v>
      </c>
      <c r="AG19" s="86" t="n">
        <f aca="false">F19</f>
        <v>0</v>
      </c>
      <c r="AH19" s="86" t="n">
        <f aca="false">G19</f>
        <v>0</v>
      </c>
      <c r="AI19" s="86" t="n">
        <f aca="false">H19</f>
        <v>0</v>
      </c>
      <c r="AJ19" s="56"/>
      <c r="AK19" s="84" t="s">
        <v>82</v>
      </c>
      <c r="AL19" s="74" t="n">
        <f aca="false">IF(T19="=",COUNTIF(D19:H19,"&gt;=0"),0)</f>
        <v>0</v>
      </c>
      <c r="AM19" s="74" t="n">
        <f aca="false">IF(T19="=",COUNTIF(D19:H19,"&lt;0"),0)</f>
        <v>0</v>
      </c>
      <c r="AN19" s="74" t="n">
        <f aca="false">IF(T19="=",COUNTIF(D19:H19,"&lt;0"),0)</f>
        <v>0</v>
      </c>
      <c r="AO19" s="74" t="n">
        <f aca="false">IF(T19="=",COUNTIF(D19:H19,"&gt;=0"),0)</f>
        <v>0</v>
      </c>
      <c r="AP19" s="85"/>
      <c r="AQ19" s="85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  <c r="IW19" s="56"/>
      <c r="IX19" s="56"/>
      <c r="IZ19" s="56"/>
    </row>
    <row r="20" customFormat="false" ht="20.1" hidden="false" customHeight="true" outlineLevel="0" collapsed="false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9" t="n">
        <f aca="false">COUNTIF(S17:S19,"F")</f>
        <v>0</v>
      </c>
      <c r="T20" s="59" t="n">
        <f aca="false">SUM(R17:R20)</f>
        <v>3</v>
      </c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customFormat="false" ht="20.1" hidden="false" customHeight="true" outlineLevel="0" collapsed="false">
      <c r="A21" s="56"/>
      <c r="B21" s="56"/>
      <c r="C21" s="56"/>
      <c r="D21" s="88" t="s">
        <v>83</v>
      </c>
      <c r="E21" s="88"/>
      <c r="F21" s="88"/>
      <c r="G21" s="88"/>
      <c r="H21" s="88"/>
      <c r="I21" s="89" t="n">
        <f aca="false">SUM(I17:I19)</f>
        <v>0</v>
      </c>
      <c r="J21" s="89" t="n">
        <f aca="false">SUM(J17:J19)</f>
        <v>0</v>
      </c>
      <c r="K21" s="89" t="n">
        <f aca="false">SUM(K17:K19)</f>
        <v>0</v>
      </c>
      <c r="L21" s="56"/>
      <c r="M21" s="56"/>
      <c r="N21" s="56"/>
      <c r="O21" s="56"/>
      <c r="P21" s="56"/>
      <c r="Q21" s="82"/>
      <c r="R21" s="82"/>
      <c r="S21" s="66"/>
      <c r="T21" s="56"/>
      <c r="U21" s="56"/>
      <c r="V21" s="56"/>
      <c r="W21" s="56"/>
      <c r="X21" s="74" t="n">
        <f aca="false">SUM(X17:X19)</f>
        <v>0</v>
      </c>
      <c r="Y21" s="74" t="n">
        <f aca="false">SUM(Y17:Y19)</f>
        <v>0</v>
      </c>
      <c r="Z21" s="74" t="n">
        <f aca="false">SUM(Z17:Z19)</f>
        <v>0</v>
      </c>
      <c r="AA21" s="74" t="n">
        <f aca="false">SUM(AA17:AA19)</f>
        <v>0</v>
      </c>
      <c r="AB21" s="74" t="n">
        <f aca="false">SUM(AB17:AB19)</f>
        <v>0</v>
      </c>
      <c r="AC21" s="74" t="n">
        <f aca="false">SUM(AC17:AC19)</f>
        <v>0</v>
      </c>
      <c r="AD21" s="56"/>
      <c r="AE21" s="56"/>
      <c r="AF21" s="56"/>
      <c r="AG21" s="56"/>
      <c r="AH21" s="56"/>
      <c r="AI21" s="56"/>
      <c r="AJ21" s="56"/>
      <c r="AK21" s="56"/>
      <c r="AL21" s="74" t="n">
        <f aca="false">SUM(AL17:AL19)</f>
        <v>0</v>
      </c>
      <c r="AM21" s="74" t="n">
        <f aca="false">SUM(AM17:AM19)</f>
        <v>0</v>
      </c>
      <c r="AN21" s="74" t="n">
        <f aca="false">SUM(AN17:AN19)</f>
        <v>0</v>
      </c>
      <c r="AO21" s="74" t="n">
        <f aca="false">SUM(AO17:AO19)</f>
        <v>0</v>
      </c>
      <c r="AP21" s="74" t="n">
        <f aca="false">SUM(AP17:AP19)</f>
        <v>0</v>
      </c>
      <c r="AQ21" s="74" t="n">
        <f aca="false">SUM(AQ17:AQ19)</f>
        <v>0</v>
      </c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  <c r="IW21" s="56"/>
      <c r="IX21" s="56"/>
      <c r="IZ21" s="56"/>
    </row>
    <row r="22" customFormat="false" ht="20.1" hidden="false" customHeight="true" outlineLevel="0" collapsed="false">
      <c r="A22" s="56"/>
      <c r="B22" s="64" t="s">
        <v>84</v>
      </c>
      <c r="C22" s="56"/>
      <c r="D22" s="90" t="s">
        <v>85</v>
      </c>
      <c r="E22" s="90"/>
      <c r="F22" s="90"/>
      <c r="G22" s="90"/>
      <c r="H22" s="90"/>
      <c r="I22" s="59" t="str">
        <f aca="false">IF($AF$25="ok",AI26,"")</f>
        <v/>
      </c>
      <c r="J22" s="59" t="str">
        <f aca="false">IF($AF$25="ok",AI27,"")</f>
        <v/>
      </c>
      <c r="K22" s="59" t="str">
        <f aca="false">IF($AF$25="ok",AI28,"")</f>
        <v/>
      </c>
      <c r="L22" s="56"/>
      <c r="M22" s="56"/>
      <c r="N22" s="56"/>
      <c r="O22" s="56"/>
      <c r="P22" s="56"/>
      <c r="Q22" s="66"/>
      <c r="R22" s="66"/>
      <c r="S22" s="56"/>
      <c r="T22" s="56"/>
      <c r="U22" s="56"/>
      <c r="V22" s="56"/>
      <c r="W22" s="56"/>
      <c r="X22" s="91" t="str">
        <f aca="false">IF((X21+Y21)&lt;&gt;0,X21/Y21,"")</f>
        <v/>
      </c>
      <c r="Y22" s="91" t="str">
        <f aca="false">IF((Y21+Z21)&lt;&gt;0,Y21/Z21,"")</f>
        <v/>
      </c>
      <c r="Z22" s="91" t="str">
        <f aca="false">IF((Z21+AA21)&lt;&gt;0,Z21/AA21,"")</f>
        <v/>
      </c>
      <c r="AA22" s="91" t="str">
        <f aca="false">IF((AA21+AB21)&lt;&gt;0,AA21/AB21,"")</f>
        <v/>
      </c>
      <c r="AB22" s="91" t="str">
        <f aca="false">IF((AB21+AC21)&lt;&gt;0,AB21/AC21,"")</f>
        <v/>
      </c>
      <c r="AC22" s="91"/>
      <c r="AD22" s="56"/>
      <c r="AE22" s="56"/>
      <c r="AF22" s="56"/>
      <c r="AG22" s="56"/>
      <c r="AH22" s="56"/>
      <c r="AI22" s="56"/>
      <c r="AJ22" s="56"/>
      <c r="AK22" s="56"/>
      <c r="AL22" s="92" t="str">
        <f aca="false">IF((AL21+AM21)&lt;&gt;0,IF(AM21=0,AL21,AL21/AM21),"")</f>
        <v/>
      </c>
      <c r="AM22" s="92"/>
      <c r="AN22" s="92" t="str">
        <f aca="false">IF((AN21+AO21)&lt;&gt;0,IF(AO21=0,AN21,AN21/AO21),"")</f>
        <v/>
      </c>
      <c r="AO22" s="92" t="str">
        <f aca="false">IF((AO21+AP21)&lt;&gt;0,IF(AP21=0,AO21,AO21/AP21),"")</f>
        <v/>
      </c>
      <c r="AP22" s="92" t="str">
        <f aca="false">IF((AP21+AQ21)&lt;&gt;0,IF(AQ21=0,AP21,AP21/AQ21),"")</f>
        <v/>
      </c>
      <c r="AQ22" s="92" t="str">
        <f aca="false">IF((AQ21+AZ21)&lt;&gt;0,IF(AZ21=0,AQ21,AQ21/AZ21),"")</f>
        <v/>
      </c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  <c r="IW22" s="56"/>
      <c r="IX22" s="56"/>
      <c r="IZ22" s="56"/>
    </row>
    <row r="23" customFormat="false" ht="20.1" hidden="false" customHeight="true" outlineLevel="0" collapsed="false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93" t="n">
        <f aca="false">3-COUNTIF(B17:B19,"=0")-COUNTIF(B17:B19,"")</f>
        <v>3</v>
      </c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  <c r="IW23" s="56"/>
      <c r="IX23" s="56"/>
      <c r="IZ23" s="56"/>
    </row>
    <row r="24" customFormat="false" ht="20.1" hidden="false" customHeight="true" outlineLevel="0" collapsed="false">
      <c r="A24" s="56"/>
      <c r="B24" s="56"/>
      <c r="C24" s="56"/>
      <c r="D24" s="56"/>
      <c r="E24" s="94"/>
      <c r="F24" s="94"/>
      <c r="G24" s="94"/>
      <c r="H24" s="94"/>
      <c r="I24" s="94"/>
      <c r="J24" s="94"/>
      <c r="K24" s="94"/>
      <c r="L24" s="56"/>
      <c r="M24" s="56"/>
      <c r="N24" s="56"/>
      <c r="O24" s="56"/>
      <c r="P24" s="56"/>
      <c r="Q24" s="56"/>
      <c r="R24" s="56"/>
      <c r="S24" s="56"/>
      <c r="T24" s="95"/>
      <c r="U24" s="56"/>
      <c r="V24" s="56"/>
      <c r="W24" s="56"/>
      <c r="X24" s="96" t="s">
        <v>86</v>
      </c>
      <c r="Y24" s="96"/>
      <c r="Z24" s="96"/>
      <c r="AA24" s="96"/>
      <c r="AB24" s="97" t="s">
        <v>87</v>
      </c>
      <c r="AC24" s="97"/>
      <c r="AD24" s="97"/>
      <c r="AE24" s="97"/>
      <c r="AF24" s="93" t="n">
        <f aca="false">IF(AF23=4,6,IF(AF23=3,3,IF(AF23=2,1,0)))</f>
        <v>3</v>
      </c>
      <c r="AG24" s="98" t="s">
        <v>88</v>
      </c>
      <c r="AH24" s="98"/>
      <c r="AI24" s="98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99"/>
      <c r="BA24" s="99"/>
      <c r="BB24" s="99"/>
      <c r="BC24" s="99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  <c r="IW24" s="56"/>
      <c r="IX24" s="56"/>
      <c r="IZ24" s="56"/>
    </row>
    <row r="25" customFormat="false" ht="29.15" hidden="false" customHeight="true" outlineLevel="0" collapsed="false">
      <c r="A25" s="56"/>
      <c r="B25" s="100" t="s">
        <v>89</v>
      </c>
      <c r="C25" s="101"/>
      <c r="D25" s="94" t="str">
        <f aca="false">IF($S$20=Engagés!$L17,IF($T$20=0,"","Coef"&amp;CHAR(10)&amp;"Manches"),"")</f>
        <v/>
      </c>
      <c r="E25" s="94"/>
      <c r="F25" s="94"/>
      <c r="G25" s="94" t="str">
        <f aca="false">IF($S$20=Engagés!$L$17,IF($T$20=0,"","Coef"&amp;CHAR(10)&amp;"Points"),"")</f>
        <v/>
      </c>
      <c r="H25" s="94"/>
      <c r="I25" s="94"/>
      <c r="J25" s="94" t="str">
        <f aca="false">IF($S$20=Engagés!$L$17,IF($T$20=0,"","Joueur"),"")</f>
        <v/>
      </c>
      <c r="K25" s="94"/>
      <c r="L25" s="94"/>
      <c r="M25" s="56"/>
      <c r="N25" s="56"/>
      <c r="O25" s="56"/>
      <c r="P25" s="56"/>
      <c r="Q25" s="56"/>
      <c r="R25" s="56"/>
      <c r="S25" s="102"/>
      <c r="T25" s="56"/>
      <c r="U25" s="56"/>
      <c r="V25" s="56"/>
      <c r="W25" s="56"/>
      <c r="X25" s="96"/>
      <c r="Y25" s="96"/>
      <c r="Z25" s="96"/>
      <c r="AA25" s="96"/>
      <c r="AB25" s="97"/>
      <c r="AC25" s="97"/>
      <c r="AD25" s="97"/>
      <c r="AE25" s="97"/>
      <c r="AF25" s="93" t="str">
        <f aca="false">IF(AND(COUNTIF(S17:S19,"F")=AF24,AF24&gt;0),"ok","")</f>
        <v/>
      </c>
      <c r="AG25" s="98"/>
      <c r="AH25" s="98"/>
      <c r="AI25" s="98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  <c r="IW25" s="56"/>
      <c r="IX25" s="56"/>
      <c r="IZ25" s="56"/>
    </row>
    <row r="26" customFormat="false" ht="19.9" hidden="false" customHeight="true" outlineLevel="0" collapsed="false">
      <c r="A26" s="103" t="s">
        <v>90</v>
      </c>
      <c r="B26" s="71" t="str">
        <f aca="false">_xlfn.IFNA(INDEX($AJ$26:$AJ$28,MATCH(1,$AI$26:$AI$28,0)),"")</f>
        <v/>
      </c>
      <c r="C26" s="66" t="str">
        <f aca="false">_xlfn.IFNA(INDEX($AO$26:$AO$28,MATCH(1,$AI$26:$AI$28,0)),"")</f>
        <v/>
      </c>
      <c r="D26" s="94" t="str">
        <f aca="false">IF($S$20=Engagés!$L$17,IF($T$20=0,"",AB26),"")</f>
        <v/>
      </c>
      <c r="E26" s="94"/>
      <c r="F26" s="94"/>
      <c r="G26" s="94" t="str">
        <f aca="false">IF($S$20=Engagés!$L17,IF($T$20=0,"",X26),"")</f>
        <v/>
      </c>
      <c r="H26" s="94"/>
      <c r="I26" s="94"/>
      <c r="J26" s="94" t="str">
        <f aca="false">IF($S$20=Engagés!$L$17,IF($T$20=0,"","1"),"")</f>
        <v/>
      </c>
      <c r="K26" s="94"/>
      <c r="L26" s="94"/>
      <c r="M26" s="56"/>
      <c r="N26" s="56"/>
      <c r="O26" s="56"/>
      <c r="P26" s="56"/>
      <c r="Q26" s="56"/>
      <c r="R26" s="56"/>
      <c r="S26" s="104"/>
      <c r="T26" s="56"/>
      <c r="U26" s="56"/>
      <c r="V26" s="56"/>
      <c r="W26" s="56"/>
      <c r="X26" s="105" t="n">
        <f aca="false">IF(X22&lt;&gt;"",X22,0)</f>
        <v>0</v>
      </c>
      <c r="Y26" s="105"/>
      <c r="Z26" s="105" t="n">
        <f aca="false">IF(X26&lt;&gt;"",RANK(X26,$X$26:$X$28,0),"")</f>
        <v>1</v>
      </c>
      <c r="AA26" s="105"/>
      <c r="AB26" s="105" t="n">
        <f aca="false">IF(AL22&lt;&gt;"",AL22,0)</f>
        <v>0</v>
      </c>
      <c r="AC26" s="105"/>
      <c r="AD26" s="105" t="n">
        <f aca="false">IF(AB26&lt;&gt;"",RANK(AB26,$AB$26:$AB$28,0),"")</f>
        <v>1</v>
      </c>
      <c r="AE26" s="105"/>
      <c r="AF26" s="106" t="s">
        <v>68</v>
      </c>
      <c r="AG26" s="106" t="n">
        <f aca="false">$I$21+($AB$26/10)+($X$26/100)</f>
        <v>0</v>
      </c>
      <c r="AH26" s="106"/>
      <c r="AI26" s="106" t="str">
        <f aca="false">IF(AG26&lt;&gt;0,RANK(AG26,$AG$26:$AG$28,0),"")</f>
        <v/>
      </c>
      <c r="AJ26" s="74" t="str">
        <f aca="false">B12</f>
        <v/>
      </c>
      <c r="AK26" s="74"/>
      <c r="AL26" s="74"/>
      <c r="AM26" s="74"/>
      <c r="AN26" s="74"/>
      <c r="AO26" s="106" t="str">
        <f aca="false">A12</f>
        <v/>
      </c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  <c r="IW26" s="56"/>
      <c r="IX26" s="56"/>
      <c r="IZ26" s="56"/>
    </row>
    <row r="27" customFormat="false" ht="19.9" hidden="false" customHeight="true" outlineLevel="0" collapsed="false">
      <c r="A27" s="103" t="s">
        <v>91</v>
      </c>
      <c r="B27" s="71" t="str">
        <f aca="false">_xlfn.IFNA(INDEX($AJ$26:$AJ$28,MATCH(2,$AI$26:$AI$28,0)),"")</f>
        <v/>
      </c>
      <c r="C27" s="66" t="str">
        <f aca="false">_xlfn.IFNA(INDEX($AO$26:$AO$28,MATCH(2,$AI$26:$AI$28,0)),"")</f>
        <v/>
      </c>
      <c r="D27" s="94" t="str">
        <f aca="false">IF($S$20=Engagés!$L$17,IF($T$20=0,"",AB27),"")</f>
        <v/>
      </c>
      <c r="E27" s="94"/>
      <c r="F27" s="94"/>
      <c r="G27" s="94" t="str">
        <f aca="false">IF($S$20=Engagés!$L18,IF($T$20=0,"",X27),"")</f>
        <v/>
      </c>
      <c r="H27" s="94"/>
      <c r="I27" s="94"/>
      <c r="J27" s="94" t="str">
        <f aca="false">IF($S$20=Engagés!$L$17,IF($T$20=0,"","2"),"")</f>
        <v/>
      </c>
      <c r="K27" s="94"/>
      <c r="L27" s="94"/>
      <c r="M27" s="56"/>
      <c r="N27" s="56"/>
      <c r="O27" s="56"/>
      <c r="P27" s="56"/>
      <c r="Q27" s="56"/>
      <c r="R27" s="56"/>
      <c r="S27" s="104"/>
      <c r="T27" s="56"/>
      <c r="U27" s="56"/>
      <c r="V27" s="56"/>
      <c r="W27" s="56"/>
      <c r="X27" s="105" t="n">
        <f aca="false">IF(Z22&lt;&gt;"",Z22,0)</f>
        <v>0</v>
      </c>
      <c r="Y27" s="105"/>
      <c r="Z27" s="105" t="n">
        <f aca="false">IF(X27&lt;&gt;"",RANK(X27,$X$26:$X$28,0),"")</f>
        <v>1</v>
      </c>
      <c r="AA27" s="105"/>
      <c r="AB27" s="105" t="n">
        <f aca="false">IF(AN22&lt;&gt;"",AN22,0)</f>
        <v>0</v>
      </c>
      <c r="AC27" s="105"/>
      <c r="AD27" s="105" t="n">
        <f aca="false">IF(AB27&lt;&gt;"",RANK(AB27,$AB$26:$AB$28,0),"")</f>
        <v>1</v>
      </c>
      <c r="AE27" s="105"/>
      <c r="AF27" s="106" t="s">
        <v>69</v>
      </c>
      <c r="AG27" s="106" t="n">
        <f aca="false">$J$21+($AB$27/10)+($X$27/100)</f>
        <v>0</v>
      </c>
      <c r="AH27" s="106"/>
      <c r="AI27" s="106" t="str">
        <f aca="false">IF(AG27&lt;&gt;0,RANK(AG27,$AG$26:$AG$28,0),"")</f>
        <v/>
      </c>
      <c r="AJ27" s="74" t="str">
        <f aca="false">B13</f>
        <v/>
      </c>
      <c r="AK27" s="74"/>
      <c r="AL27" s="74"/>
      <c r="AM27" s="74"/>
      <c r="AN27" s="74"/>
      <c r="AO27" s="106" t="str">
        <f aca="false">A13</f>
        <v/>
      </c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  <c r="IW27" s="56"/>
      <c r="IX27" s="56"/>
      <c r="IZ27" s="56"/>
    </row>
    <row r="28" customFormat="false" ht="19.9" hidden="false" customHeight="true" outlineLevel="0" collapsed="false">
      <c r="A28" s="103" t="s">
        <v>92</v>
      </c>
      <c r="B28" s="71" t="str">
        <f aca="false">_xlfn.IFNA(INDEX($AJ$26:$AJ$28,MATCH(3,$AI$26:$AI$28,0)),"")</f>
        <v/>
      </c>
      <c r="C28" s="66" t="str">
        <f aca="false">_xlfn.IFNA(INDEX($AO$26:$AO$28,MATCH(3,$AI$26:$AI$28,0)),"")</f>
        <v/>
      </c>
      <c r="D28" s="94" t="str">
        <f aca="false">IF($S$20=Engagés!$L$17,IF($T$20=0,"",AB28),"")</f>
        <v/>
      </c>
      <c r="E28" s="94"/>
      <c r="F28" s="94"/>
      <c r="G28" s="94" t="str">
        <f aca="false">IF($S$20=Engagés!$L19,IF($T$20=0,"",X28),"")</f>
        <v/>
      </c>
      <c r="H28" s="94"/>
      <c r="I28" s="94"/>
      <c r="J28" s="94" t="str">
        <f aca="false">IF($S$20=Engagés!$L$17,IF($T$20=0,"","3"),"")</f>
        <v/>
      </c>
      <c r="K28" s="94"/>
      <c r="L28" s="94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105" t="n">
        <f aca="false">IF(AB22&lt;&gt;"",AB22,0)</f>
        <v>0</v>
      </c>
      <c r="Y28" s="105"/>
      <c r="Z28" s="105" t="n">
        <f aca="false">IF(X28&lt;&gt;"",RANK(X28,$X$26:$X$28,0),"")</f>
        <v>1</v>
      </c>
      <c r="AA28" s="105"/>
      <c r="AB28" s="105" t="n">
        <f aca="false">IF(AP22&lt;&gt;"",AP22,0)</f>
        <v>0</v>
      </c>
      <c r="AC28" s="105"/>
      <c r="AD28" s="105" t="n">
        <f aca="false">IF(AB28&lt;&gt;"",RANK(AB28,$AB$26:$AB$28,0),"")</f>
        <v>1</v>
      </c>
      <c r="AE28" s="105"/>
      <c r="AF28" s="106" t="s">
        <v>70</v>
      </c>
      <c r="AG28" s="106" t="n">
        <f aca="false">$K$21+($AB$28/10)+($X$28/100)</f>
        <v>0</v>
      </c>
      <c r="AH28" s="106"/>
      <c r="AI28" s="106" t="str">
        <f aca="false">IF(AG28&lt;&gt;0,RANK(AG28,$AG$26:$AG$28,0),"")</f>
        <v/>
      </c>
      <c r="AJ28" s="74" t="str">
        <f aca="false">B14</f>
        <v/>
      </c>
      <c r="AK28" s="74"/>
      <c r="AL28" s="74"/>
      <c r="AM28" s="74"/>
      <c r="AN28" s="74"/>
      <c r="AO28" s="106" t="str">
        <f aca="false">A14</f>
        <v/>
      </c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  <c r="IW28" s="56"/>
      <c r="IX28" s="56"/>
      <c r="IZ28" s="56"/>
    </row>
    <row r="29" customFormat="false" ht="19.9" hidden="false" customHeight="true" outlineLevel="0" collapsed="false">
      <c r="C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  <c r="IW29" s="56"/>
      <c r="IX29" s="56"/>
      <c r="IZ29" s="56"/>
    </row>
    <row r="30" customFormat="false" ht="19.9" hidden="false" customHeight="true" outlineLevel="0" collapsed="false">
      <c r="AO30" s="56"/>
      <c r="AP30" s="56"/>
      <c r="AQ30" s="56"/>
      <c r="AR30" s="56"/>
      <c r="AS30" s="56"/>
      <c r="AT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</row>
    <row r="31" customFormat="false" ht="20.1" hidden="false" customHeight="true" outlineLevel="0" collapsed="false"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</row>
    <row r="32" customFormat="false" ht="21.95" hidden="false" customHeight="true" outlineLevel="0" collapsed="false"/>
    <row r="33" customFormat="false" ht="21.95" hidden="false" customHeight="true" outlineLevel="0" collapsed="false"/>
    <row r="34" customFormat="false" ht="21.95" hidden="false" customHeight="true" outlineLevel="0" collapsed="false"/>
    <row r="35" customFormat="false" ht="21.95" hidden="false" customHeight="true" outlineLevel="0" collapsed="false"/>
    <row r="36" customFormat="false" ht="21.95" hidden="false" customHeight="true" outlineLevel="0" collapsed="false"/>
    <row r="37" customFormat="false" ht="21.95" hidden="false" customHeight="true" outlineLevel="0" collapsed="false"/>
    <row r="38" customFormat="false" ht="21.95" hidden="false" customHeight="true" outlineLevel="0" collapsed="false"/>
  </sheetData>
  <mergeCells count="67">
    <mergeCell ref="D11:F11"/>
    <mergeCell ref="G11:J11"/>
    <mergeCell ref="K11:M11"/>
    <mergeCell ref="D12:F12"/>
    <mergeCell ref="G12:J12"/>
    <mergeCell ref="K12:M12"/>
    <mergeCell ref="D13:F13"/>
    <mergeCell ref="G13:J13"/>
    <mergeCell ref="K13:M13"/>
    <mergeCell ref="D14:F14"/>
    <mergeCell ref="G14:J14"/>
    <mergeCell ref="K14:M14"/>
    <mergeCell ref="X14:AC14"/>
    <mergeCell ref="AL14:AQ14"/>
    <mergeCell ref="X15:Y15"/>
    <mergeCell ref="Z15:AA15"/>
    <mergeCell ref="AB15:AC15"/>
    <mergeCell ref="AE15:AI15"/>
    <mergeCell ref="AL15:AM15"/>
    <mergeCell ref="AN15:AO15"/>
    <mergeCell ref="AP15:AQ15"/>
    <mergeCell ref="B16:C16"/>
    <mergeCell ref="D16:H16"/>
    <mergeCell ref="D21:H21"/>
    <mergeCell ref="D22:H22"/>
    <mergeCell ref="X22:Y22"/>
    <mergeCell ref="Z22:AA22"/>
    <mergeCell ref="AB22:AC22"/>
    <mergeCell ref="AL22:AM22"/>
    <mergeCell ref="AN22:AO22"/>
    <mergeCell ref="AP22:AQ22"/>
    <mergeCell ref="E24:K24"/>
    <mergeCell ref="X24:AA25"/>
    <mergeCell ref="AB24:AE25"/>
    <mergeCell ref="AG24:AI25"/>
    <mergeCell ref="AZ24:BA24"/>
    <mergeCell ref="BB24:BC24"/>
    <mergeCell ref="D25:F25"/>
    <mergeCell ref="G25:I25"/>
    <mergeCell ref="J25:L25"/>
    <mergeCell ref="D26:F26"/>
    <mergeCell ref="G26:I26"/>
    <mergeCell ref="J26:L26"/>
    <mergeCell ref="X26:Y26"/>
    <mergeCell ref="Z26:AA26"/>
    <mergeCell ref="AB26:AC26"/>
    <mergeCell ref="AD26:AE26"/>
    <mergeCell ref="AG26:AH26"/>
    <mergeCell ref="AJ26:AN26"/>
    <mergeCell ref="D27:F27"/>
    <mergeCell ref="G27:I27"/>
    <mergeCell ref="J27:L27"/>
    <mergeCell ref="X27:Y27"/>
    <mergeCell ref="Z27:AA27"/>
    <mergeCell ref="AB27:AC27"/>
    <mergeCell ref="AD27:AE27"/>
    <mergeCell ref="AG27:AH27"/>
    <mergeCell ref="AJ27:AN27"/>
    <mergeCell ref="D28:F28"/>
    <mergeCell ref="G28:I28"/>
    <mergeCell ref="J28:L28"/>
    <mergeCell ref="X28:Y28"/>
    <mergeCell ref="Z28:AA28"/>
    <mergeCell ref="AB28:AC28"/>
    <mergeCell ref="AD28:AE28"/>
    <mergeCell ref="AG28:AH28"/>
    <mergeCell ref="AJ28:AN28"/>
  </mergeCells>
  <conditionalFormatting sqref="C25 E24">
    <cfRule type="expression" priority="2" aboveAverage="0" equalAverage="0" bottom="0" percent="0" rank="0" text="" dxfId="0">
      <formula>IF(SUM(AT19:BB19)&lt;&gt;0,TRUE())</formula>
    </cfRule>
  </conditionalFormatting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Z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53" width="12.51"/>
    <col collapsed="false" customWidth="true" hidden="false" outlineLevel="0" max="3" min="2" style="53" width="29.81"/>
    <col collapsed="false" customWidth="true" hidden="false" outlineLevel="0" max="7" min="4" style="53" width="3.87"/>
    <col collapsed="false" customWidth="true" hidden="false" outlineLevel="0" max="11" min="8" style="53" width="4.09"/>
    <col collapsed="false" customWidth="true" hidden="false" outlineLevel="0" max="13" min="12" style="53" width="3.05"/>
    <col collapsed="false" customWidth="true" hidden="false" outlineLevel="0" max="14" min="14" style="53" width="3.06"/>
    <col collapsed="false" customWidth="true" hidden="true" outlineLevel="0" max="15" min="15" style="53" width="3.06"/>
    <col collapsed="false" customWidth="true" hidden="true" outlineLevel="0" max="21" min="16" style="53" width="9.27"/>
    <col collapsed="false" customWidth="true" hidden="true" outlineLevel="0" max="22" min="22" style="53" width="4.98"/>
    <col collapsed="false" customWidth="true" hidden="true" outlineLevel="0" max="23" min="23" style="53" width="6.82"/>
    <col collapsed="false" customWidth="true" hidden="true" outlineLevel="0" max="43" min="24" style="53" width="5.08"/>
    <col collapsed="false" customWidth="true" hidden="false" outlineLevel="0" max="44" min="44" style="53" width="5.08"/>
    <col collapsed="false" customWidth="true" hidden="false" outlineLevel="0" max="45" min="45" style="53" width="7.16"/>
    <col collapsed="false" customWidth="true" hidden="false" outlineLevel="0" max="46" min="46" style="53" width="5.66"/>
    <col collapsed="false" customWidth="true" hidden="false" outlineLevel="0" max="54" min="47" style="53" width="5.08"/>
    <col collapsed="false" customWidth="true" hidden="false" outlineLevel="0" max="55" min="55" style="53" width="5.06"/>
    <col collapsed="false" customWidth="true" hidden="false" outlineLevel="0" max="56" min="56" style="53" width="4.6"/>
    <col collapsed="false" customWidth="true" hidden="false" outlineLevel="0" max="66" min="57" style="53" width="5.09"/>
    <col collapsed="false" customWidth="true" hidden="false" outlineLevel="0" max="255" min="67" style="53" width="9.27"/>
    <col collapsed="false" customWidth="true" hidden="false" outlineLevel="0" max="260" min="256" style="1" width="9.27"/>
  </cols>
  <sheetData>
    <row r="1" customFormat="false" ht="26.1" hidden="false" customHeight="true" outlineLevel="0" collapsed="false">
      <c r="A1" s="54"/>
      <c r="B1" s="54"/>
      <c r="C1" s="54"/>
      <c r="D1" s="54"/>
      <c r="E1" s="54"/>
      <c r="F1" s="54"/>
      <c r="G1" s="54"/>
      <c r="H1" s="54"/>
      <c r="I1" s="55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  <c r="IW1" s="54"/>
      <c r="IX1" s="54"/>
      <c r="IZ1" s="54"/>
    </row>
    <row r="2" customFormat="false" ht="5.1" hidden="false" customHeight="true" outlineLevel="0" collapsed="false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4"/>
      <c r="IT2" s="54"/>
      <c r="IU2" s="54"/>
      <c r="IV2" s="54"/>
      <c r="IW2" s="54"/>
      <c r="IX2" s="54"/>
      <c r="IZ2" s="54"/>
    </row>
    <row r="3" customFormat="false" ht="26.1" hidden="false" customHeight="true" outlineLevel="0" collapsed="false">
      <c r="A3" s="56"/>
      <c r="B3" s="58" t="s">
        <v>55</v>
      </c>
      <c r="C3" s="59"/>
      <c r="D3" s="60"/>
      <c r="E3" s="60"/>
      <c r="F3" s="60"/>
      <c r="G3" s="60"/>
      <c r="H3" s="60"/>
      <c r="I3" s="61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54"/>
      <c r="IU3" s="60"/>
      <c r="IV3" s="60"/>
      <c r="IW3" s="60"/>
      <c r="IX3" s="60"/>
      <c r="IZ3" s="60"/>
    </row>
    <row r="4" customFormat="false" ht="9.95" hidden="false" customHeight="true" outlineLevel="0" collapsed="false">
      <c r="A4" s="56"/>
      <c r="B4" s="62"/>
      <c r="C4" s="63"/>
    </row>
    <row r="5" customFormat="false" ht="20.1" hidden="false" customHeight="true" outlineLevel="0" collapsed="false">
      <c r="A5" s="56"/>
      <c r="B5" s="58" t="s">
        <v>56</v>
      </c>
      <c r="C5" s="59"/>
      <c r="D5" s="56"/>
      <c r="E5" s="56"/>
      <c r="F5" s="56"/>
      <c r="G5" s="56"/>
      <c r="H5" s="64" t="s">
        <v>57</v>
      </c>
      <c r="I5" s="56"/>
      <c r="J5" s="56"/>
      <c r="K5" s="56"/>
      <c r="L5" s="65"/>
      <c r="M5" s="59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6"/>
      <c r="IU5" s="56"/>
      <c r="IV5" s="56"/>
      <c r="IW5" s="56"/>
      <c r="IX5" s="56"/>
      <c r="IZ5" s="56"/>
    </row>
    <row r="6" customFormat="false" ht="9.95" hidden="false" customHeight="true" outlineLevel="0" collapsed="false">
      <c r="A6" s="56"/>
      <c r="B6" s="56"/>
      <c r="C6" s="66"/>
      <c r="D6" s="56"/>
      <c r="E6" s="56"/>
      <c r="F6" s="56"/>
      <c r="G6" s="56"/>
      <c r="H6" s="56"/>
      <c r="I6" s="56"/>
      <c r="J6" s="56"/>
      <c r="K6" s="56"/>
      <c r="L6" s="65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  <c r="IU6" s="56"/>
      <c r="IV6" s="56"/>
      <c r="IW6" s="56"/>
      <c r="IX6" s="56"/>
      <c r="IZ6" s="56"/>
    </row>
    <row r="7" customFormat="false" ht="20.1" hidden="false" customHeight="true" outlineLevel="0" collapsed="false">
      <c r="A7" s="56"/>
      <c r="B7" s="58" t="s">
        <v>58</v>
      </c>
      <c r="C7" s="59" t="str">
        <f aca="false">Engagés!A5</f>
        <v>Le Relecq Kerhuon  - 5 rue Jean Zay</v>
      </c>
      <c r="D7" s="56"/>
      <c r="E7" s="56"/>
      <c r="F7" s="56"/>
      <c r="G7" s="56"/>
      <c r="H7" s="64" t="s">
        <v>59</v>
      </c>
      <c r="I7" s="56"/>
      <c r="J7" s="56"/>
      <c r="K7" s="56"/>
      <c r="L7" s="65"/>
      <c r="M7" s="59" t="s">
        <v>53</v>
      </c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  <c r="IU7" s="56"/>
      <c r="IV7" s="56"/>
      <c r="IW7" s="56"/>
      <c r="IX7" s="56"/>
      <c r="IZ7" s="56"/>
    </row>
    <row r="8" customFormat="false" ht="9.95" hidden="false" customHeight="true" outlineLevel="0" collapsed="false">
      <c r="A8" s="56"/>
      <c r="B8" s="56"/>
      <c r="C8" s="66"/>
      <c r="D8" s="56"/>
      <c r="E8" s="56"/>
      <c r="F8" s="56"/>
      <c r="G8" s="56"/>
      <c r="H8" s="56"/>
      <c r="I8" s="56"/>
      <c r="J8" s="56"/>
      <c r="K8" s="56"/>
      <c r="L8" s="65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  <c r="IW8" s="56"/>
      <c r="IX8" s="56"/>
      <c r="IZ8" s="56"/>
    </row>
    <row r="9" customFormat="false" ht="20.1" hidden="false" customHeight="true" outlineLevel="0" collapsed="false">
      <c r="A9" s="56"/>
      <c r="B9" s="58" t="s">
        <v>60</v>
      </c>
      <c r="C9" s="67" t="n">
        <f aca="false">Engagés!A7</f>
        <v>45695</v>
      </c>
      <c r="D9" s="56"/>
      <c r="E9" s="56"/>
      <c r="F9" s="56"/>
      <c r="G9" s="56"/>
      <c r="H9" s="64" t="s">
        <v>61</v>
      </c>
      <c r="I9" s="56"/>
      <c r="J9" s="56"/>
      <c r="K9" s="56"/>
      <c r="L9" s="65"/>
      <c r="M9" s="59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  <c r="IV9" s="56"/>
      <c r="IW9" s="56"/>
      <c r="IX9" s="56"/>
      <c r="IZ9" s="56"/>
    </row>
    <row r="10" customFormat="false" ht="9.95" hidden="false" customHeight="true" outlineLevel="0" collapsed="false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Z10" s="56"/>
    </row>
    <row r="11" customFormat="false" ht="20.1" hidden="false" customHeight="true" outlineLevel="0" collapsed="false">
      <c r="A11" s="68"/>
      <c r="B11" s="68" t="s">
        <v>62</v>
      </c>
      <c r="C11" s="69" t="s">
        <v>63</v>
      </c>
      <c r="D11" s="68" t="s">
        <v>44</v>
      </c>
      <c r="E11" s="68"/>
      <c r="F11" s="68"/>
      <c r="G11" s="68" t="s">
        <v>64</v>
      </c>
      <c r="H11" s="68"/>
      <c r="I11" s="68"/>
      <c r="J11" s="68"/>
      <c r="K11" s="68" t="s">
        <v>65</v>
      </c>
      <c r="L11" s="68"/>
      <c r="M11" s="68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  <c r="IW11" s="56"/>
      <c r="IX11" s="56"/>
      <c r="IZ11" s="56"/>
    </row>
    <row r="12" customFormat="false" ht="20.1" hidden="false" customHeight="true" outlineLevel="0" collapsed="false">
      <c r="A12" s="59" t="str">
        <f aca="true">IF(ISERROR(MATCH($M$7&amp;K12,Engagés!$J$16:$J$39,0)),"",INDIRECT(ADDRESS(MATCH($M$7&amp;K12,Engagés!$J$1:$J$39,0),1,1,1,"Engagés")))</f>
        <v/>
      </c>
      <c r="B12" s="70" t="str">
        <f aca="false">IF(A12="","",VLOOKUP(A12,Engagés!$A$16:$F$39,2,0))</f>
        <v/>
      </c>
      <c r="C12" s="71" t="str">
        <f aca="false">IF(A12="","",VLOOKUP(A12,Engagés!$A$16:$F$39,4,0))</f>
        <v/>
      </c>
      <c r="D12" s="72" t="str">
        <f aca="false">IF(A12="","",VLOOKUP(A12,Engagés!$A$16:$F$39,6,0))</f>
        <v/>
      </c>
      <c r="E12" s="72"/>
      <c r="F12" s="72"/>
      <c r="G12" s="72" t="str">
        <f aca="false">IF(A12="","",VLOOKUP(A12,Engagés!$A$16:$F$39,3,0))</f>
        <v/>
      </c>
      <c r="H12" s="72"/>
      <c r="I12" s="72"/>
      <c r="J12" s="72"/>
      <c r="K12" s="59" t="n">
        <v>1</v>
      </c>
      <c r="L12" s="59"/>
      <c r="M12" s="59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  <c r="IV12" s="56"/>
      <c r="IW12" s="56"/>
      <c r="IX12" s="56"/>
      <c r="IZ12" s="56"/>
    </row>
    <row r="13" customFormat="false" ht="20.1" hidden="false" customHeight="true" outlineLevel="0" collapsed="false">
      <c r="A13" s="59" t="str">
        <f aca="true">IF(ISERROR(MATCH($M$7&amp;K13,Engagés!$J$16:$J$39,0)),"",INDIRECT(ADDRESS(MATCH($M$7&amp;K13,Engagés!$J$1:$J$39,0),1,1,1,"Engagés")))</f>
        <v/>
      </c>
      <c r="B13" s="70" t="str">
        <f aca="false">IF(A13="","",VLOOKUP(A13,Engagés!$A$16:$F$39,2,0))</f>
        <v/>
      </c>
      <c r="C13" s="71" t="str">
        <f aca="false">IF(A13="","",VLOOKUP(A13,Engagés!$A$16:$F$39,4,0))</f>
        <v/>
      </c>
      <c r="D13" s="72" t="str">
        <f aca="false">IF(A13="","",VLOOKUP(A13,Engagés!$A$16:$F$39,6,0))</f>
        <v/>
      </c>
      <c r="E13" s="72"/>
      <c r="F13" s="72"/>
      <c r="G13" s="72" t="str">
        <f aca="false">IF(A13="","",VLOOKUP(A13,Engagés!$A$16:$F$39,3,0))</f>
        <v/>
      </c>
      <c r="H13" s="72"/>
      <c r="I13" s="72"/>
      <c r="J13" s="72"/>
      <c r="K13" s="59" t="n">
        <v>2</v>
      </c>
      <c r="L13" s="59"/>
      <c r="M13" s="59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  <c r="IW13" s="56"/>
      <c r="IX13" s="56"/>
      <c r="IZ13" s="56"/>
    </row>
    <row r="14" customFormat="false" ht="20.1" hidden="false" customHeight="true" outlineLevel="0" collapsed="false">
      <c r="A14" s="59" t="str">
        <f aca="true">IF(ISERROR(MATCH($M$7&amp;K14,Engagés!$J$16:$J$39,0)),"",INDIRECT(ADDRESS(MATCH($M$7&amp;K14,Engagés!$J$1:$J$39,0),1,1,1,"Engagés")))</f>
        <v/>
      </c>
      <c r="B14" s="70" t="str">
        <f aca="false">IF(A14="","",VLOOKUP(A14,Engagés!$A$16:$F$39,2,0))</f>
        <v/>
      </c>
      <c r="C14" s="71" t="str">
        <f aca="false">IF(A14="","",VLOOKUP(A14,Engagés!$A$16:$F$39,4,0))</f>
        <v/>
      </c>
      <c r="D14" s="72" t="str">
        <f aca="false">IF(A14="","",VLOOKUP(A14,Engagés!$A$16:$F$39,6,0))</f>
        <v/>
      </c>
      <c r="E14" s="72"/>
      <c r="F14" s="72"/>
      <c r="G14" s="72" t="str">
        <f aca="false">IF(A14="","",VLOOKUP(A14,Engagés!$A$16:$F$39,3,0))</f>
        <v/>
      </c>
      <c r="H14" s="72"/>
      <c r="I14" s="72"/>
      <c r="J14" s="72"/>
      <c r="K14" s="59" t="n">
        <v>3</v>
      </c>
      <c r="L14" s="59"/>
      <c r="M14" s="59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73" t="s">
        <v>66</v>
      </c>
      <c r="Y14" s="73"/>
      <c r="Z14" s="73"/>
      <c r="AA14" s="73"/>
      <c r="AB14" s="73"/>
      <c r="AC14" s="73"/>
      <c r="AD14" s="56"/>
      <c r="AE14" s="56"/>
      <c r="AF14" s="56"/>
      <c r="AG14" s="56"/>
      <c r="AH14" s="56"/>
      <c r="AI14" s="56"/>
      <c r="AJ14" s="56"/>
      <c r="AK14" s="56"/>
      <c r="AL14" s="73" t="s">
        <v>67</v>
      </c>
      <c r="AM14" s="73"/>
      <c r="AN14" s="73"/>
      <c r="AO14" s="73"/>
      <c r="AP14" s="73"/>
      <c r="AQ14" s="73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  <c r="IV14" s="56"/>
      <c r="IW14" s="56"/>
      <c r="IX14" s="56"/>
      <c r="IZ14" s="56"/>
    </row>
    <row r="15" customFormat="false" ht="20.1" hidden="false" customHeight="true" outlineLevel="0" collapsed="false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74" t="s">
        <v>68</v>
      </c>
      <c r="Y15" s="74" t="s">
        <v>69</v>
      </c>
      <c r="Z15" s="74" t="s">
        <v>69</v>
      </c>
      <c r="AA15" s="74"/>
      <c r="AB15" s="74" t="s">
        <v>70</v>
      </c>
      <c r="AC15" s="74"/>
      <c r="AD15" s="56"/>
      <c r="AE15" s="75" t="s">
        <v>67</v>
      </c>
      <c r="AF15" s="75"/>
      <c r="AG15" s="75"/>
      <c r="AH15" s="75"/>
      <c r="AI15" s="75"/>
      <c r="AJ15" s="56"/>
      <c r="AK15" s="56"/>
      <c r="AL15" s="74" t="s">
        <v>68</v>
      </c>
      <c r="AM15" s="74" t="s">
        <v>69</v>
      </c>
      <c r="AN15" s="74" t="s">
        <v>69</v>
      </c>
      <c r="AO15" s="74"/>
      <c r="AP15" s="74" t="s">
        <v>70</v>
      </c>
      <c r="AQ15" s="74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  <c r="IV15" s="56"/>
      <c r="IW15" s="56"/>
      <c r="IX15" s="56"/>
      <c r="IZ15" s="56"/>
    </row>
    <row r="16" customFormat="false" ht="24.7" hidden="false" customHeight="true" outlineLevel="0" collapsed="false">
      <c r="A16" s="56"/>
      <c r="B16" s="76" t="s">
        <v>71</v>
      </c>
      <c r="C16" s="76"/>
      <c r="D16" s="69" t="s">
        <v>72</v>
      </c>
      <c r="E16" s="69"/>
      <c r="F16" s="69"/>
      <c r="G16" s="69"/>
      <c r="H16" s="69"/>
      <c r="I16" s="68" t="n">
        <v>1</v>
      </c>
      <c r="J16" s="68" t="n">
        <v>2</v>
      </c>
      <c r="K16" s="68" t="n">
        <v>3</v>
      </c>
      <c r="L16" s="56"/>
      <c r="M16" s="56"/>
      <c r="N16" s="56"/>
      <c r="O16" s="56"/>
      <c r="P16" s="56"/>
      <c r="Q16" s="56"/>
      <c r="R16" s="56"/>
      <c r="S16" s="77" t="s">
        <v>73</v>
      </c>
      <c r="T16" s="77" t="s">
        <v>74</v>
      </c>
      <c r="U16" s="77" t="s">
        <v>75</v>
      </c>
      <c r="V16" s="56"/>
      <c r="W16" s="56"/>
      <c r="X16" s="74" t="s">
        <v>76</v>
      </c>
      <c r="Y16" s="74" t="s">
        <v>54</v>
      </c>
      <c r="Z16" s="74" t="s">
        <v>76</v>
      </c>
      <c r="AA16" s="74" t="s">
        <v>54</v>
      </c>
      <c r="AB16" s="74" t="s">
        <v>76</v>
      </c>
      <c r="AC16" s="74" t="s">
        <v>54</v>
      </c>
      <c r="AD16" s="56"/>
      <c r="AE16" s="78" t="n">
        <v>1</v>
      </c>
      <c r="AF16" s="78" t="n">
        <v>2</v>
      </c>
      <c r="AG16" s="78" t="n">
        <v>3</v>
      </c>
      <c r="AH16" s="78" t="n">
        <v>4</v>
      </c>
      <c r="AI16" s="78" t="n">
        <v>5</v>
      </c>
      <c r="AJ16" s="56"/>
      <c r="AK16" s="56"/>
      <c r="AL16" s="74" t="s">
        <v>76</v>
      </c>
      <c r="AM16" s="74" t="s">
        <v>54</v>
      </c>
      <c r="AN16" s="74" t="s">
        <v>76</v>
      </c>
      <c r="AO16" s="74" t="s">
        <v>54</v>
      </c>
      <c r="AP16" s="74" t="s">
        <v>76</v>
      </c>
      <c r="AQ16" s="74" t="s">
        <v>54</v>
      </c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  <c r="IV16" s="56"/>
      <c r="IW16" s="56"/>
      <c r="IX16" s="56"/>
      <c r="IZ16" s="56"/>
    </row>
    <row r="17" customFormat="false" ht="24.7" hidden="false" customHeight="true" outlineLevel="0" collapsed="false">
      <c r="A17" s="79" t="s">
        <v>77</v>
      </c>
      <c r="B17" s="71" t="str">
        <f aca="false">IF(B12=""," ",B12)</f>
        <v> </v>
      </c>
      <c r="C17" s="71" t="str">
        <f aca="false">IF(B14=""," ",B14)</f>
        <v> </v>
      </c>
      <c r="D17" s="59"/>
      <c r="E17" s="59"/>
      <c r="F17" s="59"/>
      <c r="G17" s="59"/>
      <c r="H17" s="80"/>
      <c r="I17" s="59" t="str">
        <f aca="false">IF($U17="FG",0,IF($U17="FD",2,IF($S17="F",IF(COUNTIF($D17:$H17,"&lt;0")=Engagés!C13,IF(AND($B17&lt;&gt;"",$C17&lt;&gt;""),1,0),2),"")))</f>
        <v/>
      </c>
      <c r="J17" s="81"/>
      <c r="K17" s="59" t="str">
        <f aca="false">IF($U17="FG",2,IF($U17="FD",0,IF($S17="F",IF(COUNTIF($D17:$H17,"&lt;0")=Engagés!C13,2,1),"")))</f>
        <v/>
      </c>
      <c r="L17" s="56"/>
      <c r="M17" s="56"/>
      <c r="N17" s="56"/>
      <c r="O17" s="56"/>
      <c r="P17" s="56"/>
      <c r="Q17" s="82"/>
      <c r="R17" s="82" t="n">
        <f aca="false">IF(T17="=",1,0)</f>
        <v>1</v>
      </c>
      <c r="S17" s="77" t="str">
        <f aca="false">IF(OR(B17="",C17=""),"",IF(OR(COUNTIF(D17:H17,"&gt;=0")=Engagés!C13,COUNTIF(D17:H17,"&lt;0")=Engagés!C13,U17="FD",U17="FG"),"F",IF(AND(ISNA(MATCH("wo",D17:H17,0)),ISNA(MATCH("wo-",D17:H17,0))),"","F")))</f>
        <v/>
      </c>
      <c r="T17" s="83" t="str">
        <f aca="false">IF(OR(B17="",C17=""),"",IF(I21=K21,"=",""))</f>
        <v>=</v>
      </c>
      <c r="U17" s="77" t="str">
        <f aca="false">IF(ISERROR(MATCH("wo",D17:H17,0)),IF(ISERROR(MATCH("-wo",D17:H17,0)),"","FD"),"FG")</f>
        <v/>
      </c>
      <c r="V17" s="56"/>
      <c r="W17" s="84" t="s">
        <v>78</v>
      </c>
      <c r="X17" s="74" t="n">
        <f aca="false">IF(T17="=",IF(D17="",0,IF(D17&lt;0,ABS(D17),IF(D17&lt;10,11,D17+2)))+IF(E17="",0,IF(E17&lt;0,ABS(E17),IF(E17&lt;10,11,E17+2)))+IF(F17="",0,IF(F17&lt;0,ABS(F17),IF(F17&lt;10,11,F17+2)))+IF(G17="",0,IF(G17&lt;0,ABS(G17),IF(G17&lt;10,11,G17+2)))+IF(H17="",0,IF(H17&lt;0,ABS(H17),IF(H17&lt;10,11,H17+2))),"")</f>
        <v>0</v>
      </c>
      <c r="Y17" s="74" t="n">
        <f aca="false">IF(T17="=",IF(D17="",0,IF(D17&lt;0,IF(ABS(D17)&lt;10,11,ABS(D17)+2),ABS(D17)))+IF(E17="",0,IF(E17&lt;0,IF(ABS(E17)&lt;10,11,ABS(E17)+2),ABS(E17)))+IF(F17="",0,IF(F17&lt;0,IF(ABS(F17)&lt;10,11,ABS(F17)+2),ABS(F17)))+IF(G17="",0,IF(G17&lt;0,IF(ABS(G17)&lt;10,11,ABS(G17)+2),ABS(G17)))+IF(H17="",0,IF(H17&lt;0,IF(ABS(H17)&lt;10,11,ABS(H17)+2),ABS(H17))),"")</f>
        <v>0</v>
      </c>
      <c r="Z17" s="85"/>
      <c r="AA17" s="85"/>
      <c r="AB17" s="74" t="n">
        <f aca="false">IF(T17="=",Y17,"")</f>
        <v>0</v>
      </c>
      <c r="AC17" s="74" t="n">
        <f aca="false">IF(T17="=",X17,"")</f>
        <v>0</v>
      </c>
      <c r="AD17" s="56"/>
      <c r="AE17" s="86" t="n">
        <f aca="false">D17</f>
        <v>0</v>
      </c>
      <c r="AF17" s="86" t="n">
        <f aca="false">E17</f>
        <v>0</v>
      </c>
      <c r="AG17" s="87" t="n">
        <f aca="false">F17</f>
        <v>0</v>
      </c>
      <c r="AH17" s="87" t="n">
        <f aca="false">G17</f>
        <v>0</v>
      </c>
      <c r="AI17" s="87" t="n">
        <f aca="false">H17</f>
        <v>0</v>
      </c>
      <c r="AJ17" s="56"/>
      <c r="AK17" s="84" t="s">
        <v>78</v>
      </c>
      <c r="AL17" s="74" t="n">
        <f aca="false">IF(T17="=",COUNTIF(D17:H17,"&gt;=0"),0)</f>
        <v>0</v>
      </c>
      <c r="AM17" s="74" t="n">
        <f aca="false">IF(T17="=",COUNTIF(D17:H17,"&lt;0"),0)</f>
        <v>0</v>
      </c>
      <c r="AN17" s="85"/>
      <c r="AO17" s="85"/>
      <c r="AP17" s="74" t="n">
        <f aca="false">IF(T17="=",COUNTIF(D17:H17,"&lt;0"),0)</f>
        <v>0</v>
      </c>
      <c r="AQ17" s="74" t="n">
        <f aca="false">IF(T17="=",COUNTIF(D17:H17,"&gt;=0"),0)</f>
        <v>0</v>
      </c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  <c r="IW17" s="56"/>
      <c r="IX17" s="56"/>
      <c r="IZ17" s="56"/>
    </row>
    <row r="18" customFormat="false" ht="24.7" hidden="false" customHeight="true" outlineLevel="0" collapsed="false">
      <c r="A18" s="79" t="s">
        <v>79</v>
      </c>
      <c r="B18" s="71" t="str">
        <f aca="false">IF(B13=""," ",B13)</f>
        <v> </v>
      </c>
      <c r="C18" s="71" t="str">
        <f aca="false">IF(B14=""," ",B14)</f>
        <v> </v>
      </c>
      <c r="D18" s="59"/>
      <c r="E18" s="59"/>
      <c r="F18" s="59"/>
      <c r="G18" s="59"/>
      <c r="H18" s="80"/>
      <c r="I18" s="81"/>
      <c r="J18" s="59" t="str">
        <f aca="false">IF($U18="FG",0,IF($U18="FD",2,IF($S18="F",IF(COUNTIF($D18:$H18,"&lt;0")=Engagés!C13,IF(AND($B18&lt;&gt;"",$C18&lt;&gt;""),1,0),2),"")))</f>
        <v/>
      </c>
      <c r="K18" s="59" t="str">
        <f aca="false">IF($U18="FG",2,IF($U18="FD",0,IF($S18="F",IF(COUNTIF($D18:$H18,"&lt;0")=Engagés!C13,2,1),"")))</f>
        <v/>
      </c>
      <c r="L18" s="56"/>
      <c r="M18" s="56"/>
      <c r="N18" s="56"/>
      <c r="O18" s="56"/>
      <c r="P18" s="56"/>
      <c r="Q18" s="82"/>
      <c r="R18" s="82" t="n">
        <f aca="false">IF(T18="=",1,0)</f>
        <v>1</v>
      </c>
      <c r="S18" s="77" t="str">
        <f aca="false">IF(OR(B18="",C18=""),"",IF(OR(COUNTIF(D18:H18,"&gt;=0")=Engagés!C13,COUNTIF(D18:H18,"&lt;0")=Engagés!C13,U18="FD",U18="FG"),"F",IF(AND(ISNA(MATCH("wo",D18:H18,0)),ISNA(MATCH("wo-",D18:H18,0))),"","F")))</f>
        <v/>
      </c>
      <c r="T18" s="83" t="str">
        <f aca="false">IF(OR(B18="",C18=""),"",IF(J$21=K$21,"=",""))</f>
        <v>=</v>
      </c>
      <c r="U18" s="77" t="str">
        <f aca="false">IF(ISERROR(MATCH("wo",D18:H18,0)),IF(ISERROR(MATCH("-wo",D18:H18,0)),"","FD"),"FG")</f>
        <v/>
      </c>
      <c r="V18" s="56"/>
      <c r="W18" s="84" t="s">
        <v>80</v>
      </c>
      <c r="X18" s="85"/>
      <c r="Y18" s="85"/>
      <c r="Z18" s="74" t="n">
        <f aca="false">IF(T18="=",IF(D18="",0,IF(D18&lt;0,ABS(D18),IF(D18&lt;10,11,D18+2)))+IF(E18="",0,IF(E18&lt;0,ABS(E18),IF(E18&lt;10,11,E18+2)))+IF(F18="",0,IF(F18&lt;0,ABS(F18),IF(F18&lt;10,11,F18+2)))+IF(G18="",0,IF(G18&lt;0,ABS(G18),IF(G18&lt;10,11,G18+2)))+IF(H18="",0,IF(H18&lt;0,ABS(H18),IF(H18&lt;10,11,H18+2))),"")</f>
        <v>0</v>
      </c>
      <c r="AA18" s="74" t="n">
        <f aca="false">IF(T18="=",IF(D18="",0,IF(D18&lt;0,IF(ABS(D18)&lt;10,11,ABS(D18)+2),ABS(D18)))+IF(E18="",0,IF(E18&lt;0,IF(ABS(E18)&lt;10,11,ABS(E18)+2),ABS(E18)))+IF(F18="",0,IF(F18&lt;0,IF(ABS(F18)&lt;10,11,ABS(F18)+2),ABS(F18)))+IF(G18="",0,IF(G18&lt;0,IF(ABS(G18)&lt;10,11,ABS(G18)+2),ABS(G18)))+IF(H18="",0,IF(H18&lt;0,IF(ABS(H18)&lt;10,11,ABS(H18)+2),ABS(H18))),"")</f>
        <v>0</v>
      </c>
      <c r="AB18" s="74" t="n">
        <f aca="false">IF(T18="=",AA18,"")</f>
        <v>0</v>
      </c>
      <c r="AC18" s="74" t="n">
        <f aca="false">IF(T18="=",Z18,"")</f>
        <v>0</v>
      </c>
      <c r="AD18" s="56"/>
      <c r="AE18" s="86" t="n">
        <f aca="false">D18</f>
        <v>0</v>
      </c>
      <c r="AF18" s="86" t="n">
        <f aca="false">E18</f>
        <v>0</v>
      </c>
      <c r="AG18" s="86" t="n">
        <f aca="false">F18</f>
        <v>0</v>
      </c>
      <c r="AH18" s="86" t="n">
        <f aca="false">G18</f>
        <v>0</v>
      </c>
      <c r="AI18" s="86" t="n">
        <f aca="false">H18</f>
        <v>0</v>
      </c>
      <c r="AJ18" s="56"/>
      <c r="AK18" s="84" t="s">
        <v>80</v>
      </c>
      <c r="AL18" s="85"/>
      <c r="AM18" s="85"/>
      <c r="AN18" s="74" t="n">
        <f aca="false">IF(T18="=",COUNTIF(D18:H18,"&gt;=0"),0)</f>
        <v>0</v>
      </c>
      <c r="AO18" s="74" t="n">
        <f aca="false">IF(T18="=",COUNTIF(D18:H18,"&lt;0"),0)</f>
        <v>0</v>
      </c>
      <c r="AP18" s="74" t="n">
        <f aca="false">IF(T18="=",COUNTIF(D18:H18,"&lt;0"),0)</f>
        <v>0</v>
      </c>
      <c r="AQ18" s="74" t="n">
        <f aca="false">IF(T18="=",COUNTIF(D18:H18,"&gt;=0"),0)</f>
        <v>0</v>
      </c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  <c r="IW18" s="56"/>
      <c r="IX18" s="56"/>
      <c r="IZ18" s="56"/>
    </row>
    <row r="19" customFormat="false" ht="24.7" hidden="false" customHeight="true" outlineLevel="0" collapsed="false">
      <c r="A19" s="79" t="s">
        <v>81</v>
      </c>
      <c r="B19" s="71" t="str">
        <f aca="false">IF(B12=""," ",B12)</f>
        <v> </v>
      </c>
      <c r="C19" s="71" t="str">
        <f aca="false">IF(B13=""," ",B13)</f>
        <v> </v>
      </c>
      <c r="D19" s="59"/>
      <c r="E19" s="59"/>
      <c r="F19" s="59"/>
      <c r="G19" s="59"/>
      <c r="H19" s="80"/>
      <c r="I19" s="59" t="str">
        <f aca="false">IF($U19="FG",0,IF($U19="FD",2,IF($S19="F",IF(COUNTIF($D19:$H19,"&lt;0")=Engagés!C13,IF(AND($B19&lt;&gt;"",$C19&lt;&gt;""),1,0),2),"")))</f>
        <v/>
      </c>
      <c r="J19" s="59" t="str">
        <f aca="false">IF($U19="FG",2,IF($U19="FD",0,IF($S19="F",IF(COUNTIF($D19:$H19,"&lt;0")=Engagés!C13,2,1),"")))</f>
        <v/>
      </c>
      <c r="K19" s="81"/>
      <c r="L19" s="56"/>
      <c r="M19" s="56"/>
      <c r="N19" s="56"/>
      <c r="O19" s="56"/>
      <c r="P19" s="56"/>
      <c r="Q19" s="82"/>
      <c r="R19" s="82" t="n">
        <f aca="false">IF(T19="=",1,0)</f>
        <v>1</v>
      </c>
      <c r="S19" s="77" t="str">
        <f aca="false">IF(OR(B19="",C19=""),"",IF(OR(COUNTIF(D19:H19,"&gt;=0")=Engagés!C13,COUNTIF(D19:H19,"&lt;0")=Engagés!C13,U19="FD",U19="FG"),"F",IF(AND(ISNA(MATCH("wo",D19:H19,0)),ISNA(MATCH("wo-",D19:H19,0))),"","F")))</f>
        <v/>
      </c>
      <c r="T19" s="83" t="str">
        <f aca="false">IF(OR(B19="",C19=""),"",IF(I21=J21,"=",""))</f>
        <v>=</v>
      </c>
      <c r="U19" s="77" t="str">
        <f aca="false">IF(ISERROR(MATCH("wo",D19:H19,0)),IF(ISERROR(MATCH("-wo",D19:H19,0)),"","FD"),"FG")</f>
        <v/>
      </c>
      <c r="V19" s="56"/>
      <c r="W19" s="84" t="s">
        <v>82</v>
      </c>
      <c r="X19" s="74" t="n">
        <f aca="false">IF(T19="=",IF(D19="",0,IF(D19&lt;0,ABS(D19),IF(D19&lt;10,11,D19+2)))+IF(E19="",0,IF(E19&lt;0,ABS(E19),IF(E19&lt;10,11,E19+2)))+IF(F19="",0,IF(F19&lt;0,ABS(F19),IF(F19&lt;10,11,F19+2)))+IF(G19="",0,IF(G19&lt;0,ABS(G19),IF(G19&lt;10,11,G19+2)))+IF(H19="",0,IF(H19&lt;0,ABS(H19),IF(H19&lt;10,11,H19+2))),"")</f>
        <v>0</v>
      </c>
      <c r="Y19" s="74" t="n">
        <f aca="false">IF(T19="=",IF(D19="",0,IF(D19&lt;0,IF(ABS(D19)&lt;10,11,ABS(D19)+2),ABS(D19)))+IF(E19="",0,IF(E19&lt;0,IF(ABS(E19)&lt;10,11,ABS(E19)+2),ABS(E19)))+IF(F19="",0,IF(F19&lt;0,IF(ABS(F19)&lt;10,11,ABS(F19)+2),ABS(F19)))+IF(G19="",0,IF(G19&lt;0,IF(ABS(G19)&lt;10,11,ABS(G19)+2),ABS(G19)))+IF(H19="",0,IF(H19&lt;0,IF(ABS(H19)&lt;10,11,ABS(H19)+2),ABS(H19))),"")</f>
        <v>0</v>
      </c>
      <c r="Z19" s="74" t="n">
        <f aca="false">IF(T19="=",Y19,"")</f>
        <v>0</v>
      </c>
      <c r="AA19" s="74" t="n">
        <f aca="false">IF(T19="=",X19,"")</f>
        <v>0</v>
      </c>
      <c r="AB19" s="85"/>
      <c r="AC19" s="85"/>
      <c r="AD19" s="56"/>
      <c r="AE19" s="86" t="n">
        <f aca="false">D19</f>
        <v>0</v>
      </c>
      <c r="AF19" s="86" t="n">
        <f aca="false">E19</f>
        <v>0</v>
      </c>
      <c r="AG19" s="86" t="n">
        <f aca="false">F19</f>
        <v>0</v>
      </c>
      <c r="AH19" s="86" t="n">
        <f aca="false">G19</f>
        <v>0</v>
      </c>
      <c r="AI19" s="86" t="n">
        <f aca="false">H19</f>
        <v>0</v>
      </c>
      <c r="AJ19" s="56"/>
      <c r="AK19" s="84" t="s">
        <v>82</v>
      </c>
      <c r="AL19" s="74" t="n">
        <f aca="false">IF(T19="=",COUNTIF(D19:H19,"&gt;=0"),0)</f>
        <v>0</v>
      </c>
      <c r="AM19" s="74" t="n">
        <f aca="false">IF(T19="=",COUNTIF(D19:H19,"&lt;0"),0)</f>
        <v>0</v>
      </c>
      <c r="AN19" s="74" t="n">
        <f aca="false">IF(T19="=",COUNTIF(D19:H19,"&lt;0"),0)</f>
        <v>0</v>
      </c>
      <c r="AO19" s="74" t="n">
        <f aca="false">IF(T19="=",COUNTIF(D19:H19,"&gt;=0"),0)</f>
        <v>0</v>
      </c>
      <c r="AP19" s="85"/>
      <c r="AQ19" s="85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  <c r="IW19" s="56"/>
      <c r="IX19" s="56"/>
      <c r="IZ19" s="56"/>
    </row>
    <row r="20" customFormat="false" ht="20.1" hidden="false" customHeight="true" outlineLevel="0" collapsed="false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9" t="n">
        <f aca="false">COUNTIF(S17:S19,"F")</f>
        <v>0</v>
      </c>
      <c r="T20" s="59" t="n">
        <f aca="false">SUM(R17:R20)</f>
        <v>3</v>
      </c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customFormat="false" ht="20.1" hidden="false" customHeight="true" outlineLevel="0" collapsed="false">
      <c r="A21" s="56"/>
      <c r="B21" s="56"/>
      <c r="C21" s="56"/>
      <c r="D21" s="88" t="s">
        <v>83</v>
      </c>
      <c r="E21" s="88"/>
      <c r="F21" s="88"/>
      <c r="G21" s="88"/>
      <c r="H21" s="88"/>
      <c r="I21" s="89" t="n">
        <f aca="false">SUM(I17:I19)</f>
        <v>0</v>
      </c>
      <c r="J21" s="89" t="n">
        <f aca="false">SUM(J17:J19)</f>
        <v>0</v>
      </c>
      <c r="K21" s="89" t="n">
        <f aca="false">SUM(K17:K19)</f>
        <v>0</v>
      </c>
      <c r="L21" s="56"/>
      <c r="M21" s="56"/>
      <c r="N21" s="56"/>
      <c r="O21" s="56"/>
      <c r="P21" s="56"/>
      <c r="Q21" s="82"/>
      <c r="R21" s="82"/>
      <c r="S21" s="66"/>
      <c r="T21" s="56"/>
      <c r="U21" s="56"/>
      <c r="V21" s="56"/>
      <c r="W21" s="56"/>
      <c r="X21" s="74" t="n">
        <f aca="false">SUM(X17:X19)</f>
        <v>0</v>
      </c>
      <c r="Y21" s="74" t="n">
        <f aca="false">SUM(Y17:Y19)</f>
        <v>0</v>
      </c>
      <c r="Z21" s="74" t="n">
        <f aca="false">SUM(Z17:Z19)</f>
        <v>0</v>
      </c>
      <c r="AA21" s="74" t="n">
        <f aca="false">SUM(AA17:AA19)</f>
        <v>0</v>
      </c>
      <c r="AB21" s="74" t="n">
        <f aca="false">SUM(AB17:AB19)</f>
        <v>0</v>
      </c>
      <c r="AC21" s="74" t="n">
        <f aca="false">SUM(AC17:AC19)</f>
        <v>0</v>
      </c>
      <c r="AD21" s="56"/>
      <c r="AE21" s="56"/>
      <c r="AF21" s="56"/>
      <c r="AG21" s="56"/>
      <c r="AH21" s="56"/>
      <c r="AI21" s="56"/>
      <c r="AJ21" s="56"/>
      <c r="AK21" s="56"/>
      <c r="AL21" s="74" t="n">
        <f aca="false">SUM(AL17:AL19)</f>
        <v>0</v>
      </c>
      <c r="AM21" s="74" t="n">
        <f aca="false">SUM(AM17:AM19)</f>
        <v>0</v>
      </c>
      <c r="AN21" s="74" t="n">
        <f aca="false">SUM(AN17:AN19)</f>
        <v>0</v>
      </c>
      <c r="AO21" s="74" t="n">
        <f aca="false">SUM(AO17:AO19)</f>
        <v>0</v>
      </c>
      <c r="AP21" s="74" t="n">
        <f aca="false">SUM(AP17:AP19)</f>
        <v>0</v>
      </c>
      <c r="AQ21" s="74" t="n">
        <f aca="false">SUM(AQ17:AQ19)</f>
        <v>0</v>
      </c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  <c r="IW21" s="56"/>
      <c r="IX21" s="56"/>
      <c r="IZ21" s="56"/>
    </row>
    <row r="22" customFormat="false" ht="20.1" hidden="false" customHeight="true" outlineLevel="0" collapsed="false">
      <c r="A22" s="56"/>
      <c r="B22" s="64" t="s">
        <v>84</v>
      </c>
      <c r="C22" s="56"/>
      <c r="D22" s="90" t="s">
        <v>85</v>
      </c>
      <c r="E22" s="90"/>
      <c r="F22" s="90"/>
      <c r="G22" s="90"/>
      <c r="H22" s="90"/>
      <c r="I22" s="59" t="str">
        <f aca="false">IF($AF$25="ok",AI26,"")</f>
        <v/>
      </c>
      <c r="J22" s="59" t="str">
        <f aca="false">IF($AF$25="ok",AI27,"")</f>
        <v/>
      </c>
      <c r="K22" s="59" t="str">
        <f aca="false">IF($AF$25="ok",AI28,"")</f>
        <v/>
      </c>
      <c r="L22" s="56"/>
      <c r="M22" s="56"/>
      <c r="N22" s="56"/>
      <c r="O22" s="56"/>
      <c r="P22" s="56"/>
      <c r="Q22" s="66"/>
      <c r="R22" s="66"/>
      <c r="S22" s="56"/>
      <c r="T22" s="56"/>
      <c r="U22" s="56"/>
      <c r="V22" s="56"/>
      <c r="W22" s="56"/>
      <c r="X22" s="91" t="str">
        <f aca="false">IF((X21+Y21)&lt;&gt;0,X21/Y21,"")</f>
        <v/>
      </c>
      <c r="Y22" s="91" t="str">
        <f aca="false">IF((Y21+Z21)&lt;&gt;0,Y21/Z21,"")</f>
        <v/>
      </c>
      <c r="Z22" s="91" t="str">
        <f aca="false">IF((Z21+AA21)&lt;&gt;0,Z21/AA21,"")</f>
        <v/>
      </c>
      <c r="AA22" s="91" t="str">
        <f aca="false">IF((AA21+AB21)&lt;&gt;0,AA21/AB21,"")</f>
        <v/>
      </c>
      <c r="AB22" s="91" t="str">
        <f aca="false">IF((AB21+AC21)&lt;&gt;0,AB21/AC21,"")</f>
        <v/>
      </c>
      <c r="AC22" s="91"/>
      <c r="AD22" s="56"/>
      <c r="AE22" s="56"/>
      <c r="AF22" s="56"/>
      <c r="AG22" s="56"/>
      <c r="AH22" s="56"/>
      <c r="AI22" s="56"/>
      <c r="AJ22" s="56"/>
      <c r="AK22" s="56"/>
      <c r="AL22" s="92" t="str">
        <f aca="false">IF((AL21+AM21)&lt;&gt;0,IF(AM21=0,AL21,AL21/AM21),"")</f>
        <v/>
      </c>
      <c r="AM22" s="92"/>
      <c r="AN22" s="92" t="str">
        <f aca="false">IF((AN21+AO21)&lt;&gt;0,IF(AO21=0,AN21,AN21/AO21),"")</f>
        <v/>
      </c>
      <c r="AO22" s="92" t="str">
        <f aca="false">IF((AO21+AP21)&lt;&gt;0,IF(AP21=0,AO21,AO21/AP21),"")</f>
        <v/>
      </c>
      <c r="AP22" s="92" t="str">
        <f aca="false">IF((AP21+AQ21)&lt;&gt;0,IF(AQ21=0,AP21,AP21/AQ21),"")</f>
        <v/>
      </c>
      <c r="AQ22" s="92" t="str">
        <f aca="false">IF((AQ21+AZ21)&lt;&gt;0,IF(AZ21=0,AQ21,AQ21/AZ21),"")</f>
        <v/>
      </c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  <c r="IW22" s="56"/>
      <c r="IX22" s="56"/>
      <c r="IZ22" s="56"/>
    </row>
    <row r="23" customFormat="false" ht="20.1" hidden="false" customHeight="true" outlineLevel="0" collapsed="false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93" t="n">
        <f aca="false">3-COUNTIF(B17:B19,"=0")-COUNTIF(B17:B19,"")</f>
        <v>3</v>
      </c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  <c r="IW23" s="56"/>
      <c r="IX23" s="56"/>
      <c r="IZ23" s="56"/>
    </row>
    <row r="24" customFormat="false" ht="20.1" hidden="false" customHeight="true" outlineLevel="0" collapsed="false">
      <c r="A24" s="56"/>
      <c r="B24" s="56"/>
      <c r="C24" s="56"/>
      <c r="D24" s="56"/>
      <c r="E24" s="94"/>
      <c r="F24" s="94"/>
      <c r="G24" s="94"/>
      <c r="H24" s="94"/>
      <c r="I24" s="94"/>
      <c r="J24" s="94"/>
      <c r="K24" s="94"/>
      <c r="L24" s="56"/>
      <c r="M24" s="56"/>
      <c r="N24" s="56"/>
      <c r="O24" s="56"/>
      <c r="P24" s="56"/>
      <c r="Q24" s="56"/>
      <c r="R24" s="56"/>
      <c r="S24" s="56"/>
      <c r="T24" s="95"/>
      <c r="U24" s="56"/>
      <c r="V24" s="56"/>
      <c r="W24" s="56"/>
      <c r="X24" s="96" t="s">
        <v>86</v>
      </c>
      <c r="Y24" s="96"/>
      <c r="Z24" s="96"/>
      <c r="AA24" s="96"/>
      <c r="AB24" s="97" t="s">
        <v>87</v>
      </c>
      <c r="AC24" s="97"/>
      <c r="AD24" s="97"/>
      <c r="AE24" s="97"/>
      <c r="AF24" s="93" t="n">
        <f aca="false">IF(AF23=4,6,IF(AF23=3,3,IF(AF23=2,1,0)))</f>
        <v>3</v>
      </c>
      <c r="AG24" s="98" t="s">
        <v>88</v>
      </c>
      <c r="AH24" s="98"/>
      <c r="AI24" s="98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99"/>
      <c r="BA24" s="99"/>
      <c r="BB24" s="99"/>
      <c r="BC24" s="99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  <c r="IW24" s="56"/>
      <c r="IX24" s="56"/>
      <c r="IZ24" s="56"/>
    </row>
    <row r="25" customFormat="false" ht="29.15" hidden="false" customHeight="true" outlineLevel="0" collapsed="false">
      <c r="A25" s="56"/>
      <c r="B25" s="100" t="s">
        <v>89</v>
      </c>
      <c r="C25" s="101"/>
      <c r="D25" s="94" t="str">
        <f aca="false">IF($S$20=Engagés!L18,IF($T$20=0,"","Coef"&amp;CHAR(10)&amp;"Manches"),"")</f>
        <v/>
      </c>
      <c r="E25" s="94"/>
      <c r="F25" s="94"/>
      <c r="G25" s="94" t="str">
        <f aca="false">IF($S$20=Engagés!L18,IF($T$20=0,"","Coef"&amp;CHAR(10)&amp;"Points"),"")</f>
        <v/>
      </c>
      <c r="H25" s="94"/>
      <c r="I25" s="94"/>
      <c r="J25" s="94" t="str">
        <f aca="false">IF($S$20=Engagés!L18,IF($T$20=0,"","Joueur"),"")</f>
        <v/>
      </c>
      <c r="K25" s="94"/>
      <c r="L25" s="94"/>
      <c r="M25" s="56"/>
      <c r="N25" s="56"/>
      <c r="O25" s="56"/>
      <c r="P25" s="56"/>
      <c r="Q25" s="56"/>
      <c r="R25" s="56"/>
      <c r="S25" s="102"/>
      <c r="T25" s="56"/>
      <c r="U25" s="56"/>
      <c r="V25" s="56"/>
      <c r="W25" s="56"/>
      <c r="X25" s="96"/>
      <c r="Y25" s="96"/>
      <c r="Z25" s="96"/>
      <c r="AA25" s="96"/>
      <c r="AB25" s="97"/>
      <c r="AC25" s="97"/>
      <c r="AD25" s="97"/>
      <c r="AE25" s="97"/>
      <c r="AF25" s="93" t="str">
        <f aca="false">IF(AND(COUNTIF(S17:S19,"F")=AF24,AF24&gt;0),"ok","")</f>
        <v/>
      </c>
      <c r="AG25" s="98"/>
      <c r="AH25" s="98"/>
      <c r="AI25" s="98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  <c r="IW25" s="56"/>
      <c r="IX25" s="56"/>
      <c r="IZ25" s="56"/>
    </row>
    <row r="26" customFormat="false" ht="19.9" hidden="false" customHeight="true" outlineLevel="0" collapsed="false">
      <c r="A26" s="103" t="s">
        <v>90</v>
      </c>
      <c r="B26" s="71" t="str">
        <f aca="false">_xlfn.IFNA(INDEX($AJ$26:$AJ$28,MATCH(1,$AI$26:$AI$28,0)),"")</f>
        <v/>
      </c>
      <c r="C26" s="66" t="str">
        <f aca="false">_xlfn.IFNA(INDEX($AO$26:$AO$28,MATCH(1,$AI$26:$AI$28,0)),"")</f>
        <v/>
      </c>
      <c r="D26" s="94" t="str">
        <f aca="false">IF($S$20=Engagés!$L$18,IF($T$20=0,"",AB26),"")</f>
        <v/>
      </c>
      <c r="E26" s="94"/>
      <c r="F26" s="94"/>
      <c r="G26" s="94" t="str">
        <f aca="false">IF($S$20=Engagés!$L$18,IF($T$20=0,"",X26),"")</f>
        <v/>
      </c>
      <c r="H26" s="94"/>
      <c r="I26" s="94"/>
      <c r="J26" s="94" t="str">
        <f aca="false">IF($S$20=Engagés!L18,IF($T$20=0,"","1"),"")</f>
        <v/>
      </c>
      <c r="K26" s="94"/>
      <c r="L26" s="94"/>
      <c r="M26" s="56"/>
      <c r="N26" s="56"/>
      <c r="O26" s="56"/>
      <c r="P26" s="56"/>
      <c r="Q26" s="56"/>
      <c r="R26" s="56"/>
      <c r="S26" s="104"/>
      <c r="T26" s="56"/>
      <c r="U26" s="56"/>
      <c r="V26" s="56"/>
      <c r="W26" s="56"/>
      <c r="X26" s="105" t="n">
        <f aca="false">IF(X22&lt;&gt;"",X22,0)</f>
        <v>0</v>
      </c>
      <c r="Y26" s="105"/>
      <c r="Z26" s="105" t="n">
        <f aca="false">IF(X26&lt;&gt;"",RANK(X26,$X$26:$X$28,0),"")</f>
        <v>1</v>
      </c>
      <c r="AA26" s="105"/>
      <c r="AB26" s="105" t="n">
        <f aca="false">IF(AL22&lt;&gt;"",AL22,0)</f>
        <v>0</v>
      </c>
      <c r="AC26" s="105"/>
      <c r="AD26" s="105" t="n">
        <f aca="false">IF(AB26&lt;&gt;"",RANK(AB26,$AB$26:$AB$28,0),"")</f>
        <v>1</v>
      </c>
      <c r="AE26" s="105"/>
      <c r="AF26" s="106" t="s">
        <v>68</v>
      </c>
      <c r="AG26" s="106" t="n">
        <f aca="false">$I$21+($AB$26/10)+($X$26/100)</f>
        <v>0</v>
      </c>
      <c r="AH26" s="106"/>
      <c r="AI26" s="106" t="str">
        <f aca="false">IF(AG26&lt;&gt;0,RANK(AG26,$AG$26:$AG$28,0),"")</f>
        <v/>
      </c>
      <c r="AJ26" s="74" t="str">
        <f aca="false">B12</f>
        <v/>
      </c>
      <c r="AK26" s="74"/>
      <c r="AL26" s="74"/>
      <c r="AM26" s="74"/>
      <c r="AN26" s="74"/>
      <c r="AO26" s="106" t="str">
        <f aca="false">A12</f>
        <v/>
      </c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  <c r="IW26" s="56"/>
      <c r="IX26" s="56"/>
      <c r="IZ26" s="56"/>
    </row>
    <row r="27" customFormat="false" ht="19.9" hidden="false" customHeight="true" outlineLevel="0" collapsed="false">
      <c r="A27" s="103" t="s">
        <v>91</v>
      </c>
      <c r="B27" s="71" t="str">
        <f aca="false">_xlfn.IFNA(INDEX($AJ$26:$AJ$28,MATCH(2,$AI$26:$AI$28,0)),"")</f>
        <v/>
      </c>
      <c r="C27" s="66" t="str">
        <f aca="false">_xlfn.IFNA(INDEX($AO$26:$AO$28,MATCH(2,$AI$26:$AI$28,0)),"")</f>
        <v/>
      </c>
      <c r="D27" s="94" t="str">
        <f aca="false">IF($S$20=Engagés!$L$18,IF($T$20=0,"",AB27),"")</f>
        <v/>
      </c>
      <c r="E27" s="94"/>
      <c r="F27" s="94"/>
      <c r="G27" s="94" t="str">
        <f aca="false">IF($S$20=Engagés!$L$18,IF($T$20=0,"",X27),"")</f>
        <v/>
      </c>
      <c r="H27" s="94"/>
      <c r="I27" s="94"/>
      <c r="J27" s="94" t="str">
        <f aca="false">IF($S$20=Engagés!L18,IF($T$20=0,"","2"),"")</f>
        <v/>
      </c>
      <c r="K27" s="94"/>
      <c r="L27" s="94"/>
      <c r="M27" s="56"/>
      <c r="N27" s="56"/>
      <c r="O27" s="56"/>
      <c r="P27" s="56"/>
      <c r="Q27" s="56"/>
      <c r="R27" s="56"/>
      <c r="S27" s="104"/>
      <c r="T27" s="56"/>
      <c r="U27" s="56"/>
      <c r="V27" s="56"/>
      <c r="W27" s="56"/>
      <c r="X27" s="105" t="n">
        <f aca="false">IF(Z22&lt;&gt;"",Z22,0)</f>
        <v>0</v>
      </c>
      <c r="Y27" s="105"/>
      <c r="Z27" s="105" t="n">
        <f aca="false">IF(X27&lt;&gt;"",RANK(X27,$X$26:$X$28,0),"")</f>
        <v>1</v>
      </c>
      <c r="AA27" s="105"/>
      <c r="AB27" s="105" t="n">
        <f aca="false">IF(AN22&lt;&gt;"",AN22,0)</f>
        <v>0</v>
      </c>
      <c r="AC27" s="105"/>
      <c r="AD27" s="105" t="n">
        <f aca="false">IF(AB27&lt;&gt;"",RANK(AB27,$AB$26:$AB$28,0),"")</f>
        <v>1</v>
      </c>
      <c r="AE27" s="105"/>
      <c r="AF27" s="106" t="s">
        <v>69</v>
      </c>
      <c r="AG27" s="106" t="n">
        <f aca="false">$J$21+($AB$27/10)+($X$27/100)</f>
        <v>0</v>
      </c>
      <c r="AH27" s="106"/>
      <c r="AI27" s="106" t="str">
        <f aca="false">IF(AG27&lt;&gt;0,RANK(AG27,$AG$26:$AG$28,0),"")</f>
        <v/>
      </c>
      <c r="AJ27" s="74" t="str">
        <f aca="false">B13</f>
        <v/>
      </c>
      <c r="AK27" s="74"/>
      <c r="AL27" s="74"/>
      <c r="AM27" s="74"/>
      <c r="AN27" s="74"/>
      <c r="AO27" s="106" t="str">
        <f aca="false">A13</f>
        <v/>
      </c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  <c r="IW27" s="56"/>
      <c r="IX27" s="56"/>
      <c r="IZ27" s="56"/>
    </row>
    <row r="28" customFormat="false" ht="19.9" hidden="false" customHeight="true" outlineLevel="0" collapsed="false">
      <c r="A28" s="103" t="s">
        <v>92</v>
      </c>
      <c r="B28" s="71" t="str">
        <f aca="false">_xlfn.IFNA(INDEX($AJ$26:$AJ$28,MATCH(3,$AI$26:$AI$28,0)),"")</f>
        <v/>
      </c>
      <c r="C28" s="66" t="str">
        <f aca="false">_xlfn.IFNA(INDEX($AO$26:$AO$28,MATCH(3,$AI$26:$AI$28,0)),"")</f>
        <v/>
      </c>
      <c r="D28" s="94" t="str">
        <f aca="false">IF($S$20=Engagés!$L$18,IF($T$20=0,"",AB28),"")</f>
        <v/>
      </c>
      <c r="E28" s="94"/>
      <c r="F28" s="94"/>
      <c r="G28" s="94" t="str">
        <f aca="false">IF($S$20=Engagés!$L$18,IF($T$20=0,"",X28),"")</f>
        <v/>
      </c>
      <c r="H28" s="94"/>
      <c r="I28" s="94"/>
      <c r="J28" s="94" t="str">
        <f aca="false">IF($S$20=Engagés!L18,IF($T$20=0,"","3"),"")</f>
        <v/>
      </c>
      <c r="K28" s="94"/>
      <c r="L28" s="94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105" t="n">
        <f aca="false">IF(AB22&lt;&gt;"",AB22,0)</f>
        <v>0</v>
      </c>
      <c r="Y28" s="105"/>
      <c r="Z28" s="105" t="n">
        <f aca="false">IF(X28&lt;&gt;"",RANK(X28,$X$26:$X$28,0),"")</f>
        <v>1</v>
      </c>
      <c r="AA28" s="105"/>
      <c r="AB28" s="105" t="n">
        <f aca="false">IF(AP22&lt;&gt;"",AP22,0)</f>
        <v>0</v>
      </c>
      <c r="AC28" s="105"/>
      <c r="AD28" s="105" t="n">
        <f aca="false">IF(AB28&lt;&gt;"",RANK(AB28,$AB$26:$AB$28,0),"")</f>
        <v>1</v>
      </c>
      <c r="AE28" s="105"/>
      <c r="AF28" s="106" t="s">
        <v>70</v>
      </c>
      <c r="AG28" s="106" t="n">
        <f aca="false">$K$21+($AB$28/10)+($X$28/100)</f>
        <v>0</v>
      </c>
      <c r="AH28" s="106"/>
      <c r="AI28" s="106" t="str">
        <f aca="false">IF(AG28&lt;&gt;0,RANK(AG28,$AG$26:$AG$28,0),"")</f>
        <v/>
      </c>
      <c r="AJ28" s="74" t="str">
        <f aca="false">B14</f>
        <v/>
      </c>
      <c r="AK28" s="74"/>
      <c r="AL28" s="74"/>
      <c r="AM28" s="74"/>
      <c r="AN28" s="74"/>
      <c r="AO28" s="106" t="str">
        <f aca="false">A14</f>
        <v/>
      </c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  <c r="IW28" s="56"/>
      <c r="IX28" s="56"/>
      <c r="IZ28" s="56"/>
    </row>
    <row r="29" customFormat="false" ht="19.9" hidden="false" customHeight="true" outlineLevel="0" collapsed="false">
      <c r="C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  <c r="IW29" s="56"/>
      <c r="IX29" s="56"/>
      <c r="IZ29" s="56"/>
    </row>
    <row r="30" customFormat="false" ht="19.9" hidden="false" customHeight="true" outlineLevel="0" collapsed="false">
      <c r="AO30" s="56"/>
      <c r="AP30" s="56"/>
      <c r="AQ30" s="56"/>
      <c r="AR30" s="56"/>
      <c r="AS30" s="56"/>
      <c r="AT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</row>
    <row r="31" customFormat="false" ht="20.1" hidden="false" customHeight="true" outlineLevel="0" collapsed="false"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</row>
    <row r="32" customFormat="false" ht="21.95" hidden="false" customHeight="true" outlineLevel="0" collapsed="false"/>
    <row r="33" customFormat="false" ht="21.95" hidden="false" customHeight="true" outlineLevel="0" collapsed="false"/>
    <row r="34" customFormat="false" ht="21.95" hidden="false" customHeight="true" outlineLevel="0" collapsed="false"/>
    <row r="35" customFormat="false" ht="21.95" hidden="false" customHeight="true" outlineLevel="0" collapsed="false"/>
    <row r="36" customFormat="false" ht="21.95" hidden="false" customHeight="true" outlineLevel="0" collapsed="false"/>
    <row r="37" customFormat="false" ht="21.95" hidden="false" customHeight="true" outlineLevel="0" collapsed="false"/>
    <row r="38" customFormat="false" ht="21.95" hidden="false" customHeight="true" outlineLevel="0" collapsed="false"/>
  </sheetData>
  <mergeCells count="67">
    <mergeCell ref="D11:F11"/>
    <mergeCell ref="G11:J11"/>
    <mergeCell ref="K11:M11"/>
    <mergeCell ref="D12:F12"/>
    <mergeCell ref="G12:J12"/>
    <mergeCell ref="K12:M12"/>
    <mergeCell ref="D13:F13"/>
    <mergeCell ref="G13:J13"/>
    <mergeCell ref="K13:M13"/>
    <mergeCell ref="D14:F14"/>
    <mergeCell ref="G14:J14"/>
    <mergeCell ref="K14:M14"/>
    <mergeCell ref="X14:AC14"/>
    <mergeCell ref="AL14:AQ14"/>
    <mergeCell ref="X15:Y15"/>
    <mergeCell ref="Z15:AA15"/>
    <mergeCell ref="AB15:AC15"/>
    <mergeCell ref="AE15:AI15"/>
    <mergeCell ref="AL15:AM15"/>
    <mergeCell ref="AN15:AO15"/>
    <mergeCell ref="AP15:AQ15"/>
    <mergeCell ref="B16:C16"/>
    <mergeCell ref="D16:H16"/>
    <mergeCell ref="D21:H21"/>
    <mergeCell ref="D22:H22"/>
    <mergeCell ref="X22:Y22"/>
    <mergeCell ref="Z22:AA22"/>
    <mergeCell ref="AB22:AC22"/>
    <mergeCell ref="AL22:AM22"/>
    <mergeCell ref="AN22:AO22"/>
    <mergeCell ref="AP22:AQ22"/>
    <mergeCell ref="E24:K24"/>
    <mergeCell ref="X24:AA25"/>
    <mergeCell ref="AB24:AE25"/>
    <mergeCell ref="AG24:AI25"/>
    <mergeCell ref="AZ24:BA24"/>
    <mergeCell ref="BB24:BC24"/>
    <mergeCell ref="D25:F25"/>
    <mergeCell ref="G25:I25"/>
    <mergeCell ref="J25:L25"/>
    <mergeCell ref="D26:F26"/>
    <mergeCell ref="G26:I26"/>
    <mergeCell ref="J26:L26"/>
    <mergeCell ref="X26:Y26"/>
    <mergeCell ref="Z26:AA26"/>
    <mergeCell ref="AB26:AC26"/>
    <mergeCell ref="AD26:AE26"/>
    <mergeCell ref="AG26:AH26"/>
    <mergeCell ref="AJ26:AN26"/>
    <mergeCell ref="D27:F27"/>
    <mergeCell ref="G27:I27"/>
    <mergeCell ref="J27:L27"/>
    <mergeCell ref="X27:Y27"/>
    <mergeCell ref="Z27:AA27"/>
    <mergeCell ref="AB27:AC27"/>
    <mergeCell ref="AD27:AE27"/>
    <mergeCell ref="AG27:AH27"/>
    <mergeCell ref="AJ27:AN27"/>
    <mergeCell ref="D28:F28"/>
    <mergeCell ref="G28:I28"/>
    <mergeCell ref="J28:L28"/>
    <mergeCell ref="X28:Y28"/>
    <mergeCell ref="Z28:AA28"/>
    <mergeCell ref="AB28:AC28"/>
    <mergeCell ref="AD28:AE28"/>
    <mergeCell ref="AG28:AH28"/>
    <mergeCell ref="AJ28:AN28"/>
  </mergeCells>
  <conditionalFormatting sqref="C25 E24">
    <cfRule type="expression" priority="2" aboveAverage="0" equalAverage="0" bottom="0" percent="0" rank="0" text="" dxfId="0">
      <formula>IF(SUM(AT19:BB19)&lt;&gt;0,TRUE())</formula>
    </cfRule>
  </conditionalFormatting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Z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53" width="12.51"/>
    <col collapsed="false" customWidth="true" hidden="false" outlineLevel="0" max="3" min="2" style="53" width="29.81"/>
    <col collapsed="false" customWidth="true" hidden="false" outlineLevel="0" max="7" min="4" style="53" width="3.87"/>
    <col collapsed="false" customWidth="true" hidden="false" outlineLevel="0" max="11" min="8" style="53" width="4.09"/>
    <col collapsed="false" customWidth="true" hidden="false" outlineLevel="0" max="13" min="12" style="53" width="3.05"/>
    <col collapsed="false" customWidth="true" hidden="false" outlineLevel="0" max="14" min="14" style="53" width="3.06"/>
    <col collapsed="false" customWidth="true" hidden="true" outlineLevel="0" max="15" min="15" style="53" width="3.06"/>
    <col collapsed="false" customWidth="true" hidden="true" outlineLevel="0" max="21" min="16" style="53" width="9.27"/>
    <col collapsed="false" customWidth="true" hidden="true" outlineLevel="0" max="22" min="22" style="53" width="4.98"/>
    <col collapsed="false" customWidth="true" hidden="true" outlineLevel="0" max="23" min="23" style="53" width="6.82"/>
    <col collapsed="false" customWidth="true" hidden="true" outlineLevel="0" max="43" min="24" style="53" width="5.08"/>
    <col collapsed="false" customWidth="true" hidden="false" outlineLevel="0" max="44" min="44" style="53" width="5.08"/>
    <col collapsed="false" customWidth="true" hidden="false" outlineLevel="0" max="45" min="45" style="53" width="7.16"/>
    <col collapsed="false" customWidth="true" hidden="false" outlineLevel="0" max="46" min="46" style="53" width="5.66"/>
    <col collapsed="false" customWidth="true" hidden="false" outlineLevel="0" max="54" min="47" style="53" width="5.08"/>
    <col collapsed="false" customWidth="true" hidden="false" outlineLevel="0" max="55" min="55" style="53" width="5.06"/>
    <col collapsed="false" customWidth="true" hidden="false" outlineLevel="0" max="56" min="56" style="53" width="4.6"/>
    <col collapsed="false" customWidth="true" hidden="false" outlineLevel="0" max="66" min="57" style="53" width="5.09"/>
    <col collapsed="false" customWidth="true" hidden="false" outlineLevel="0" max="255" min="67" style="53" width="9.27"/>
    <col collapsed="false" customWidth="true" hidden="false" outlineLevel="0" max="260" min="256" style="1" width="9.27"/>
  </cols>
  <sheetData>
    <row r="1" customFormat="false" ht="26.1" hidden="false" customHeight="true" outlineLevel="0" collapsed="false">
      <c r="A1" s="54"/>
      <c r="B1" s="54"/>
      <c r="C1" s="54"/>
      <c r="D1" s="54"/>
      <c r="E1" s="54"/>
      <c r="F1" s="54"/>
      <c r="G1" s="54"/>
      <c r="H1" s="54"/>
      <c r="I1" s="55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  <c r="IW1" s="54"/>
      <c r="IX1" s="54"/>
      <c r="IZ1" s="54"/>
    </row>
    <row r="2" customFormat="false" ht="5.1" hidden="false" customHeight="true" outlineLevel="0" collapsed="false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4"/>
      <c r="IT2" s="54"/>
      <c r="IU2" s="54"/>
      <c r="IV2" s="54"/>
      <c r="IW2" s="54"/>
      <c r="IX2" s="54"/>
      <c r="IZ2" s="54"/>
    </row>
    <row r="3" customFormat="false" ht="26.1" hidden="false" customHeight="true" outlineLevel="0" collapsed="false">
      <c r="A3" s="56"/>
      <c r="B3" s="58" t="s">
        <v>55</v>
      </c>
      <c r="C3" s="59"/>
      <c r="D3" s="60"/>
      <c r="E3" s="60"/>
      <c r="F3" s="60"/>
      <c r="G3" s="60"/>
      <c r="H3" s="60"/>
      <c r="I3" s="61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54"/>
      <c r="IU3" s="60"/>
      <c r="IV3" s="60"/>
      <c r="IW3" s="60"/>
      <c r="IX3" s="60"/>
      <c r="IZ3" s="60"/>
    </row>
    <row r="4" customFormat="false" ht="9.95" hidden="false" customHeight="true" outlineLevel="0" collapsed="false">
      <c r="A4" s="56"/>
      <c r="B4" s="62"/>
      <c r="C4" s="63"/>
    </row>
    <row r="5" customFormat="false" ht="20.1" hidden="false" customHeight="true" outlineLevel="0" collapsed="false">
      <c r="A5" s="56"/>
      <c r="B5" s="58" t="s">
        <v>56</v>
      </c>
      <c r="C5" s="59"/>
      <c r="D5" s="56"/>
      <c r="E5" s="56"/>
      <c r="F5" s="56"/>
      <c r="G5" s="56"/>
      <c r="H5" s="64" t="s">
        <v>57</v>
      </c>
      <c r="I5" s="56"/>
      <c r="J5" s="56"/>
      <c r="K5" s="56"/>
      <c r="L5" s="65"/>
      <c r="M5" s="59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6"/>
      <c r="IU5" s="56"/>
      <c r="IV5" s="56"/>
      <c r="IW5" s="56"/>
      <c r="IX5" s="56"/>
      <c r="IZ5" s="56"/>
    </row>
    <row r="6" customFormat="false" ht="9.95" hidden="false" customHeight="true" outlineLevel="0" collapsed="false">
      <c r="A6" s="56"/>
      <c r="B6" s="56"/>
      <c r="C6" s="66"/>
      <c r="D6" s="56"/>
      <c r="E6" s="56"/>
      <c r="F6" s="56"/>
      <c r="G6" s="56"/>
      <c r="H6" s="56"/>
      <c r="I6" s="56"/>
      <c r="J6" s="56"/>
      <c r="K6" s="56"/>
      <c r="L6" s="65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  <c r="IU6" s="56"/>
      <c r="IV6" s="56"/>
      <c r="IW6" s="56"/>
      <c r="IX6" s="56"/>
      <c r="IZ6" s="56"/>
    </row>
    <row r="7" customFormat="false" ht="20.1" hidden="false" customHeight="true" outlineLevel="0" collapsed="false">
      <c r="A7" s="56"/>
      <c r="B7" s="58" t="s">
        <v>58</v>
      </c>
      <c r="C7" s="59" t="str">
        <f aca="false">Engagés!A5</f>
        <v>Le Relecq Kerhuon  - 5 rue Jean Zay</v>
      </c>
      <c r="D7" s="56"/>
      <c r="E7" s="56"/>
      <c r="F7" s="56"/>
      <c r="G7" s="56"/>
      <c r="H7" s="64" t="s">
        <v>59</v>
      </c>
      <c r="I7" s="56"/>
      <c r="J7" s="56"/>
      <c r="K7" s="56"/>
      <c r="L7" s="65"/>
      <c r="M7" s="59" t="s">
        <v>54</v>
      </c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  <c r="IU7" s="56"/>
      <c r="IV7" s="56"/>
      <c r="IW7" s="56"/>
      <c r="IX7" s="56"/>
      <c r="IZ7" s="56"/>
    </row>
    <row r="8" customFormat="false" ht="9.95" hidden="false" customHeight="true" outlineLevel="0" collapsed="false">
      <c r="A8" s="56"/>
      <c r="B8" s="56"/>
      <c r="C8" s="66"/>
      <c r="D8" s="56"/>
      <c r="E8" s="56"/>
      <c r="F8" s="56"/>
      <c r="G8" s="56"/>
      <c r="H8" s="56"/>
      <c r="I8" s="56"/>
      <c r="J8" s="56"/>
      <c r="K8" s="56"/>
      <c r="L8" s="65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  <c r="IW8" s="56"/>
      <c r="IX8" s="56"/>
      <c r="IZ8" s="56"/>
    </row>
    <row r="9" customFormat="false" ht="20.1" hidden="false" customHeight="true" outlineLevel="0" collapsed="false">
      <c r="A9" s="56"/>
      <c r="B9" s="58" t="s">
        <v>60</v>
      </c>
      <c r="C9" s="67" t="n">
        <f aca="false">Engagés!A7</f>
        <v>45695</v>
      </c>
      <c r="D9" s="56"/>
      <c r="E9" s="56"/>
      <c r="F9" s="56"/>
      <c r="G9" s="56"/>
      <c r="H9" s="64" t="s">
        <v>61</v>
      </c>
      <c r="I9" s="56"/>
      <c r="J9" s="56"/>
      <c r="K9" s="56"/>
      <c r="L9" s="65"/>
      <c r="M9" s="59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  <c r="IV9" s="56"/>
      <c r="IW9" s="56"/>
      <c r="IX9" s="56"/>
      <c r="IZ9" s="56"/>
    </row>
    <row r="10" customFormat="false" ht="9.95" hidden="false" customHeight="true" outlineLevel="0" collapsed="false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Z10" s="56"/>
    </row>
    <row r="11" customFormat="false" ht="20.1" hidden="false" customHeight="true" outlineLevel="0" collapsed="false">
      <c r="A11" s="68"/>
      <c r="B11" s="68" t="s">
        <v>62</v>
      </c>
      <c r="C11" s="69" t="s">
        <v>63</v>
      </c>
      <c r="D11" s="68" t="s">
        <v>44</v>
      </c>
      <c r="E11" s="68"/>
      <c r="F11" s="68"/>
      <c r="G11" s="68" t="s">
        <v>64</v>
      </c>
      <c r="H11" s="68"/>
      <c r="I11" s="68"/>
      <c r="J11" s="68"/>
      <c r="K11" s="68" t="s">
        <v>65</v>
      </c>
      <c r="L11" s="68"/>
      <c r="M11" s="68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  <c r="IW11" s="56"/>
      <c r="IX11" s="56"/>
      <c r="IZ11" s="56"/>
    </row>
    <row r="12" customFormat="false" ht="20.1" hidden="false" customHeight="true" outlineLevel="0" collapsed="false">
      <c r="A12" s="59" t="str">
        <f aca="true">IF(ISERROR(MATCH($M$7&amp;K12,Engagés!$J$16:$J$39,0)),"",INDIRECT(ADDRESS(MATCH($M$7&amp;K12,Engagés!$J$1:$J$39,0),1,1,1,"Engagés")))</f>
        <v/>
      </c>
      <c r="B12" s="70" t="str">
        <f aca="false">IF(A12="","",VLOOKUP(A12,Engagés!$A$16:$F$39,2,0))</f>
        <v/>
      </c>
      <c r="C12" s="71" t="str">
        <f aca="false">IF(A12="","",VLOOKUP(A12,Engagés!$A$16:$F$39,4,0))</f>
        <v/>
      </c>
      <c r="D12" s="72" t="str">
        <f aca="false">IF(A12="","",VLOOKUP(A12,Engagés!$A$16:$F$39,6,0))</f>
        <v/>
      </c>
      <c r="E12" s="72"/>
      <c r="F12" s="72"/>
      <c r="G12" s="72" t="str">
        <f aca="false">IF(A12="","",VLOOKUP(A12,Engagés!$A$16:$F$39,3,0))</f>
        <v/>
      </c>
      <c r="H12" s="72"/>
      <c r="I12" s="72"/>
      <c r="J12" s="72"/>
      <c r="K12" s="59" t="n">
        <v>1</v>
      </c>
      <c r="L12" s="59"/>
      <c r="M12" s="59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  <c r="IV12" s="56"/>
      <c r="IW12" s="56"/>
      <c r="IX12" s="56"/>
      <c r="IZ12" s="56"/>
    </row>
    <row r="13" customFormat="false" ht="20.1" hidden="false" customHeight="true" outlineLevel="0" collapsed="false">
      <c r="A13" s="59" t="str">
        <f aca="true">IF(ISERROR(MATCH($M$7&amp;K13,Engagés!$J$16:$J$39,0)),"",INDIRECT(ADDRESS(MATCH($M$7&amp;K13,Engagés!$J$1:$J$39,0),1,1,1,"Engagés")))</f>
        <v/>
      </c>
      <c r="B13" s="70" t="str">
        <f aca="false">IF(A13="","",VLOOKUP(A13,Engagés!$A$16:$F$39,2,0))</f>
        <v/>
      </c>
      <c r="C13" s="71" t="str">
        <f aca="false">IF(A13="","",VLOOKUP(A13,Engagés!$A$16:$F$39,4,0))</f>
        <v/>
      </c>
      <c r="D13" s="72" t="str">
        <f aca="false">IF(A13="","",VLOOKUP(A13,Engagés!$A$16:$F$39,6,0))</f>
        <v/>
      </c>
      <c r="E13" s="72"/>
      <c r="F13" s="72"/>
      <c r="G13" s="72" t="str">
        <f aca="false">IF(A13="","",VLOOKUP(A13,Engagés!$A$16:$F$39,3,0))</f>
        <v/>
      </c>
      <c r="H13" s="72"/>
      <c r="I13" s="72"/>
      <c r="J13" s="72"/>
      <c r="K13" s="59" t="n">
        <v>2</v>
      </c>
      <c r="L13" s="59"/>
      <c r="M13" s="59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  <c r="IW13" s="56"/>
      <c r="IX13" s="56"/>
      <c r="IZ13" s="56"/>
    </row>
    <row r="14" customFormat="false" ht="20.1" hidden="false" customHeight="true" outlineLevel="0" collapsed="false">
      <c r="A14" s="59" t="str">
        <f aca="true">IF(ISERROR(MATCH($M$7&amp;K14,Engagés!$J$16:$J$39,0)),"",INDIRECT(ADDRESS(MATCH($M$7&amp;K14,Engagés!$J$1:$J$39,0),1,1,1,"Engagés")))</f>
        <v/>
      </c>
      <c r="B14" s="70" t="str">
        <f aca="false">IF(A14="","",VLOOKUP(A14,Engagés!$A$16:$F$39,2,0))</f>
        <v/>
      </c>
      <c r="C14" s="71" t="str">
        <f aca="false">IF(A14="","",VLOOKUP(A14,Engagés!$A$16:$F$39,4,0))</f>
        <v/>
      </c>
      <c r="D14" s="72" t="str">
        <f aca="false">IF(A14="","",VLOOKUP(A14,Engagés!$A$16:$F$39,6,0))</f>
        <v/>
      </c>
      <c r="E14" s="72"/>
      <c r="F14" s="72"/>
      <c r="G14" s="72" t="str">
        <f aca="false">IF(A14="","",VLOOKUP(A14,Engagés!$A$16:$F$39,3,0))</f>
        <v/>
      </c>
      <c r="H14" s="72"/>
      <c r="I14" s="72"/>
      <c r="J14" s="72"/>
      <c r="K14" s="59" t="n">
        <v>3</v>
      </c>
      <c r="L14" s="59"/>
      <c r="M14" s="59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73" t="s">
        <v>66</v>
      </c>
      <c r="Y14" s="73"/>
      <c r="Z14" s="73"/>
      <c r="AA14" s="73"/>
      <c r="AB14" s="73"/>
      <c r="AC14" s="73"/>
      <c r="AD14" s="56"/>
      <c r="AE14" s="56"/>
      <c r="AF14" s="56"/>
      <c r="AG14" s="56"/>
      <c r="AH14" s="56"/>
      <c r="AI14" s="56"/>
      <c r="AJ14" s="56"/>
      <c r="AK14" s="56"/>
      <c r="AL14" s="73" t="s">
        <v>67</v>
      </c>
      <c r="AM14" s="73"/>
      <c r="AN14" s="73"/>
      <c r="AO14" s="73"/>
      <c r="AP14" s="73"/>
      <c r="AQ14" s="73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  <c r="IV14" s="56"/>
      <c r="IW14" s="56"/>
      <c r="IX14" s="56"/>
      <c r="IZ14" s="56"/>
    </row>
    <row r="15" customFormat="false" ht="20.1" hidden="false" customHeight="true" outlineLevel="0" collapsed="false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74" t="s">
        <v>68</v>
      </c>
      <c r="Y15" s="74" t="s">
        <v>69</v>
      </c>
      <c r="Z15" s="74" t="s">
        <v>69</v>
      </c>
      <c r="AA15" s="74"/>
      <c r="AB15" s="74" t="s">
        <v>70</v>
      </c>
      <c r="AC15" s="74"/>
      <c r="AD15" s="56"/>
      <c r="AE15" s="75" t="s">
        <v>67</v>
      </c>
      <c r="AF15" s="75"/>
      <c r="AG15" s="75"/>
      <c r="AH15" s="75"/>
      <c r="AI15" s="75"/>
      <c r="AJ15" s="56"/>
      <c r="AK15" s="56"/>
      <c r="AL15" s="74" t="s">
        <v>68</v>
      </c>
      <c r="AM15" s="74" t="s">
        <v>69</v>
      </c>
      <c r="AN15" s="74" t="s">
        <v>69</v>
      </c>
      <c r="AO15" s="74"/>
      <c r="AP15" s="74" t="s">
        <v>70</v>
      </c>
      <c r="AQ15" s="74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  <c r="IV15" s="56"/>
      <c r="IW15" s="56"/>
      <c r="IX15" s="56"/>
      <c r="IZ15" s="56"/>
    </row>
    <row r="16" customFormat="false" ht="24.7" hidden="false" customHeight="true" outlineLevel="0" collapsed="false">
      <c r="A16" s="56"/>
      <c r="B16" s="76" t="s">
        <v>71</v>
      </c>
      <c r="C16" s="76"/>
      <c r="D16" s="69" t="s">
        <v>72</v>
      </c>
      <c r="E16" s="69"/>
      <c r="F16" s="69"/>
      <c r="G16" s="69"/>
      <c r="H16" s="69"/>
      <c r="I16" s="68" t="n">
        <v>1</v>
      </c>
      <c r="J16" s="68" t="n">
        <v>2</v>
      </c>
      <c r="K16" s="68" t="n">
        <v>3</v>
      </c>
      <c r="L16" s="56"/>
      <c r="M16" s="56"/>
      <c r="N16" s="56"/>
      <c r="O16" s="56"/>
      <c r="P16" s="56"/>
      <c r="Q16" s="56"/>
      <c r="R16" s="56"/>
      <c r="S16" s="77" t="s">
        <v>73</v>
      </c>
      <c r="T16" s="77" t="s">
        <v>74</v>
      </c>
      <c r="U16" s="77" t="s">
        <v>75</v>
      </c>
      <c r="V16" s="56"/>
      <c r="W16" s="56"/>
      <c r="X16" s="74" t="s">
        <v>76</v>
      </c>
      <c r="Y16" s="74" t="s">
        <v>54</v>
      </c>
      <c r="Z16" s="74" t="s">
        <v>76</v>
      </c>
      <c r="AA16" s="74" t="s">
        <v>54</v>
      </c>
      <c r="AB16" s="74" t="s">
        <v>76</v>
      </c>
      <c r="AC16" s="74" t="s">
        <v>54</v>
      </c>
      <c r="AD16" s="56"/>
      <c r="AE16" s="78" t="n">
        <v>1</v>
      </c>
      <c r="AF16" s="78" t="n">
        <v>2</v>
      </c>
      <c r="AG16" s="78" t="n">
        <v>3</v>
      </c>
      <c r="AH16" s="78" t="n">
        <v>4</v>
      </c>
      <c r="AI16" s="78" t="n">
        <v>5</v>
      </c>
      <c r="AJ16" s="56"/>
      <c r="AK16" s="56"/>
      <c r="AL16" s="74" t="s">
        <v>76</v>
      </c>
      <c r="AM16" s="74" t="s">
        <v>54</v>
      </c>
      <c r="AN16" s="74" t="s">
        <v>76</v>
      </c>
      <c r="AO16" s="74" t="s">
        <v>54</v>
      </c>
      <c r="AP16" s="74" t="s">
        <v>76</v>
      </c>
      <c r="AQ16" s="74" t="s">
        <v>54</v>
      </c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  <c r="IV16" s="56"/>
      <c r="IW16" s="56"/>
      <c r="IX16" s="56"/>
      <c r="IZ16" s="56"/>
    </row>
    <row r="17" customFormat="false" ht="24.7" hidden="false" customHeight="true" outlineLevel="0" collapsed="false">
      <c r="A17" s="79" t="s">
        <v>77</v>
      </c>
      <c r="B17" s="71" t="str">
        <f aca="false">IF(B12=""," ",B12)</f>
        <v> </v>
      </c>
      <c r="C17" s="71" t="str">
        <f aca="false">IF(B14=""," ",B14)</f>
        <v> </v>
      </c>
      <c r="D17" s="59"/>
      <c r="E17" s="59"/>
      <c r="F17" s="59"/>
      <c r="G17" s="59"/>
      <c r="H17" s="80"/>
      <c r="I17" s="59" t="str">
        <f aca="false">IF($U17="FG",0,IF($U17="FD",2,IF($S17="F",IF(COUNTIF($D17:$H17,"&lt;0")=Engagés!C13,IF(AND($B17&lt;&gt;"",$C17&lt;&gt;""),1,0),2),"")))</f>
        <v/>
      </c>
      <c r="J17" s="81"/>
      <c r="K17" s="59" t="str">
        <f aca="false">IF($U17="FG",2,IF($U17="FD",0,IF($S17="F",IF(COUNTIF($D17:$H17,"&lt;0")=Engagés!C13,2,1),"")))</f>
        <v/>
      </c>
      <c r="L17" s="56"/>
      <c r="M17" s="56"/>
      <c r="N17" s="56"/>
      <c r="O17" s="56"/>
      <c r="P17" s="56"/>
      <c r="Q17" s="82"/>
      <c r="R17" s="82" t="n">
        <f aca="false">IF(T17="=",1,0)</f>
        <v>1</v>
      </c>
      <c r="S17" s="77" t="str">
        <f aca="false">IF(OR(B17="",C17=""),"",IF(OR(COUNTIF(D17:H17,"&gt;=0")=Engagés!C13,COUNTIF(D17:H17,"&lt;0")=Engagés!C13,U17="FD",U17="FG"),"F",IF(AND(ISNA(MATCH("wo",D17:H17,0)),ISNA(MATCH("wo-",D17:H17,0))),"","F")))</f>
        <v/>
      </c>
      <c r="T17" s="83" t="str">
        <f aca="false">IF(OR(B17="",C17=""),"",IF(I21=K21,"=",""))</f>
        <v>=</v>
      </c>
      <c r="U17" s="77" t="str">
        <f aca="false">IF(ISERROR(MATCH("wo",D17:H17,0)),IF(ISERROR(MATCH("-wo",D17:H17,0)),"","FD"),"FG")</f>
        <v/>
      </c>
      <c r="V17" s="56"/>
      <c r="W17" s="84" t="s">
        <v>78</v>
      </c>
      <c r="X17" s="74" t="n">
        <f aca="false">IF(T17="=",IF(D17="",0,IF(D17&lt;0,ABS(D17),IF(D17&lt;10,11,D17+2)))+IF(E17="",0,IF(E17&lt;0,ABS(E17),IF(E17&lt;10,11,E17+2)))+IF(F17="",0,IF(F17&lt;0,ABS(F17),IF(F17&lt;10,11,F17+2)))+IF(G17="",0,IF(G17&lt;0,ABS(G17),IF(G17&lt;10,11,G17+2)))+IF(H17="",0,IF(H17&lt;0,ABS(H17),IF(H17&lt;10,11,H17+2))),"")</f>
        <v>0</v>
      </c>
      <c r="Y17" s="74" t="n">
        <f aca="false">IF(T17="=",IF(D17="",0,IF(D17&lt;0,IF(ABS(D17)&lt;10,11,ABS(D17)+2),ABS(D17)))+IF(E17="",0,IF(E17&lt;0,IF(ABS(E17)&lt;10,11,ABS(E17)+2),ABS(E17)))+IF(F17="",0,IF(F17&lt;0,IF(ABS(F17)&lt;10,11,ABS(F17)+2),ABS(F17)))+IF(G17="",0,IF(G17&lt;0,IF(ABS(G17)&lt;10,11,ABS(G17)+2),ABS(G17)))+IF(H17="",0,IF(H17&lt;0,IF(ABS(H17)&lt;10,11,ABS(H17)+2),ABS(H17))),"")</f>
        <v>0</v>
      </c>
      <c r="Z17" s="85"/>
      <c r="AA17" s="85"/>
      <c r="AB17" s="74" t="n">
        <f aca="false">IF(T17="=",Y17,"")</f>
        <v>0</v>
      </c>
      <c r="AC17" s="74" t="n">
        <f aca="false">IF(T17="=",X17,"")</f>
        <v>0</v>
      </c>
      <c r="AD17" s="56"/>
      <c r="AE17" s="86" t="n">
        <f aca="false">D17</f>
        <v>0</v>
      </c>
      <c r="AF17" s="86" t="n">
        <f aca="false">E17</f>
        <v>0</v>
      </c>
      <c r="AG17" s="87" t="n">
        <f aca="false">F17</f>
        <v>0</v>
      </c>
      <c r="AH17" s="87" t="n">
        <f aca="false">G17</f>
        <v>0</v>
      </c>
      <c r="AI17" s="86" t="n">
        <f aca="false">H17</f>
        <v>0</v>
      </c>
      <c r="AJ17" s="56"/>
      <c r="AK17" s="84" t="s">
        <v>78</v>
      </c>
      <c r="AL17" s="74" t="n">
        <f aca="false">IF(T17="=",COUNTIF(D17:H17,"&gt;=0"),0)</f>
        <v>0</v>
      </c>
      <c r="AM17" s="74" t="n">
        <f aca="false">IF(T17="=",COUNTIF(D17:H17,"&lt;0"),0)</f>
        <v>0</v>
      </c>
      <c r="AN17" s="85"/>
      <c r="AO17" s="85"/>
      <c r="AP17" s="74" t="n">
        <f aca="false">IF(T17="=",COUNTIF(D17:H17,"&lt;0"),0)</f>
        <v>0</v>
      </c>
      <c r="AQ17" s="74" t="n">
        <f aca="false">IF(T17="=",COUNTIF(D17:H17,"&gt;=0"),0)</f>
        <v>0</v>
      </c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  <c r="IW17" s="56"/>
      <c r="IX17" s="56"/>
      <c r="IZ17" s="56"/>
    </row>
    <row r="18" customFormat="false" ht="24.7" hidden="false" customHeight="true" outlineLevel="0" collapsed="false">
      <c r="A18" s="79" t="s">
        <v>79</v>
      </c>
      <c r="B18" s="71" t="str">
        <f aca="false">IF(B13=""," ",B13)</f>
        <v> </v>
      </c>
      <c r="C18" s="71" t="str">
        <f aca="false">IF(B14=""," ",B14)</f>
        <v> </v>
      </c>
      <c r="D18" s="59"/>
      <c r="E18" s="59"/>
      <c r="F18" s="59"/>
      <c r="G18" s="59"/>
      <c r="H18" s="80"/>
      <c r="I18" s="81"/>
      <c r="J18" s="59" t="str">
        <f aca="false">IF($U18="FG",0,IF($U18="FD",2,IF($S18="F",IF(COUNTIF($D18:$H18,"&lt;0")=Engagés!C13,IF(AND($B18&lt;&gt;"",$C18&lt;&gt;""),1,0),2),"")))</f>
        <v/>
      </c>
      <c r="K18" s="59" t="str">
        <f aca="false">IF($U18="FG",2,IF($U18="FD",0,IF($S18="F",IF(COUNTIF($D18:$H18,"&lt;0")=Engagés!C13,2,1),"")))</f>
        <v/>
      </c>
      <c r="L18" s="56"/>
      <c r="M18" s="56"/>
      <c r="N18" s="56"/>
      <c r="O18" s="56"/>
      <c r="P18" s="56"/>
      <c r="Q18" s="82"/>
      <c r="R18" s="82" t="n">
        <f aca="false">IF(T18="=",1,0)</f>
        <v>1</v>
      </c>
      <c r="S18" s="77" t="str">
        <f aca="false">IF(OR(B18="",C18=""),"",IF(OR(COUNTIF(D18:H18,"&gt;=0")=Engagés!C13,COUNTIF(D18:H18,"&lt;0")=Engagés!C13,U18="FD",U18="FG"),"F",IF(AND(ISNA(MATCH("wo",D18:H18,0)),ISNA(MATCH("wo-",D18:H18,0))),"","F")))</f>
        <v/>
      </c>
      <c r="T18" s="83" t="str">
        <f aca="false">IF(OR(B18="",C18=""),"",IF(J$21=K$21,"=",""))</f>
        <v>=</v>
      </c>
      <c r="U18" s="77" t="str">
        <f aca="false">IF(ISERROR(MATCH("wo",D18:H18,0)),IF(ISERROR(MATCH("-wo",D18:H18,0)),"","FD"),"FG")</f>
        <v/>
      </c>
      <c r="V18" s="56"/>
      <c r="W18" s="84" t="s">
        <v>80</v>
      </c>
      <c r="X18" s="85"/>
      <c r="Y18" s="85"/>
      <c r="Z18" s="74" t="n">
        <f aca="false">IF(T18="=",IF(D18="",0,IF(D18&lt;0,ABS(D18),IF(D18&lt;10,11,D18+2)))+IF(E18="",0,IF(E18&lt;0,ABS(E18),IF(E18&lt;10,11,E18+2)))+IF(F18="",0,IF(F18&lt;0,ABS(F18),IF(F18&lt;10,11,F18+2)))+IF(G18="",0,IF(G18&lt;0,ABS(G18),IF(G18&lt;10,11,G18+2)))+IF(H18="",0,IF(H18&lt;0,ABS(H18),IF(H18&lt;10,11,H18+2))),"")</f>
        <v>0</v>
      </c>
      <c r="AA18" s="74" t="n">
        <f aca="false">IF(T18="=",IF(D18="",0,IF(D18&lt;0,IF(ABS(D18)&lt;10,11,ABS(D18)+2),ABS(D18)))+IF(E18="",0,IF(E18&lt;0,IF(ABS(E18)&lt;10,11,ABS(E18)+2),ABS(E18)))+IF(F18="",0,IF(F18&lt;0,IF(ABS(F18)&lt;10,11,ABS(F18)+2),ABS(F18)))+IF(G18="",0,IF(G18&lt;0,IF(ABS(G18)&lt;10,11,ABS(G18)+2),ABS(G18)))+IF(H18="",0,IF(H18&lt;0,IF(ABS(H18)&lt;10,11,ABS(H18)+2),ABS(H18))),"")</f>
        <v>0</v>
      </c>
      <c r="AB18" s="74" t="n">
        <f aca="false">IF(T18="=",AA18,"")</f>
        <v>0</v>
      </c>
      <c r="AC18" s="74" t="n">
        <f aca="false">IF(T18="=",Z18,"")</f>
        <v>0</v>
      </c>
      <c r="AD18" s="56"/>
      <c r="AE18" s="86" t="n">
        <f aca="false">D18</f>
        <v>0</v>
      </c>
      <c r="AF18" s="86" t="n">
        <f aca="false">E18</f>
        <v>0</v>
      </c>
      <c r="AG18" s="86" t="n">
        <f aca="false">F18</f>
        <v>0</v>
      </c>
      <c r="AH18" s="86" t="n">
        <f aca="false">G18</f>
        <v>0</v>
      </c>
      <c r="AI18" s="86" t="n">
        <f aca="false">H18</f>
        <v>0</v>
      </c>
      <c r="AJ18" s="56"/>
      <c r="AK18" s="84" t="s">
        <v>80</v>
      </c>
      <c r="AL18" s="85"/>
      <c r="AM18" s="85"/>
      <c r="AN18" s="74" t="n">
        <f aca="false">IF(T18="=",COUNTIF(D18:H18,"&gt;=0"),0)</f>
        <v>0</v>
      </c>
      <c r="AO18" s="74" t="n">
        <f aca="false">IF(T18="=",COUNTIF(D18:H18,"&lt;0"),0)</f>
        <v>0</v>
      </c>
      <c r="AP18" s="74" t="n">
        <f aca="false">IF(T18="=",COUNTIF(D18:H18,"&lt;0"),0)</f>
        <v>0</v>
      </c>
      <c r="AQ18" s="74" t="n">
        <f aca="false">IF(T18="=",COUNTIF(D18:H18,"&gt;=0"),0)</f>
        <v>0</v>
      </c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  <c r="IW18" s="56"/>
      <c r="IX18" s="56"/>
      <c r="IZ18" s="56"/>
    </row>
    <row r="19" customFormat="false" ht="24.7" hidden="false" customHeight="true" outlineLevel="0" collapsed="false">
      <c r="A19" s="79" t="s">
        <v>81</v>
      </c>
      <c r="B19" s="71" t="str">
        <f aca="false">IF(B12=""," ",B12)</f>
        <v> </v>
      </c>
      <c r="C19" s="71" t="str">
        <f aca="false">IF(B13=""," ",B13)</f>
        <v> </v>
      </c>
      <c r="D19" s="59"/>
      <c r="E19" s="59"/>
      <c r="F19" s="59"/>
      <c r="G19" s="59"/>
      <c r="H19" s="80"/>
      <c r="I19" s="59" t="str">
        <f aca="false">IF($U19="FG",0,IF($U19="FD",2,IF($S19="F",IF(COUNTIF($D19:$H19,"&lt;0")=Engagés!C13,IF(AND($B19&lt;&gt;"",$C19&lt;&gt;""),1,0),2),"")))</f>
        <v/>
      </c>
      <c r="J19" s="59" t="str">
        <f aca="false">IF($U19="FG",2,IF($U19="FD",0,IF($S19="F",IF(COUNTIF($D19:$H19,"&lt;0")=Engagés!C13,2,1),"")))</f>
        <v/>
      </c>
      <c r="K19" s="81"/>
      <c r="L19" s="56"/>
      <c r="M19" s="56"/>
      <c r="N19" s="56"/>
      <c r="O19" s="56"/>
      <c r="P19" s="56"/>
      <c r="Q19" s="82"/>
      <c r="R19" s="82" t="n">
        <f aca="false">IF(T19="=",1,0)</f>
        <v>1</v>
      </c>
      <c r="S19" s="77" t="str">
        <f aca="false">IF(OR(B19="",C19=""),"",IF(OR(COUNTIF(D19:H19,"&gt;=0")=Engagés!C13,COUNTIF(D19:H19,"&lt;0")=Engagés!C13,U19="FD",U19="FG"),"F",IF(AND(ISNA(MATCH("wo",D19:H19,0)),ISNA(MATCH("wo-",D19:H19,0))),"","F")))</f>
        <v/>
      </c>
      <c r="T19" s="83" t="str">
        <f aca="false">IF(OR(B19="",C19=""),"",IF(I21=J21,"=",""))</f>
        <v>=</v>
      </c>
      <c r="U19" s="77" t="str">
        <f aca="false">IF(ISERROR(MATCH("wo",D19:H19,0)),IF(ISERROR(MATCH("-wo",D19:H19,0)),"","FD"),"FG")</f>
        <v/>
      </c>
      <c r="V19" s="56"/>
      <c r="W19" s="84" t="s">
        <v>82</v>
      </c>
      <c r="X19" s="74" t="n">
        <f aca="false">IF(T19="=",IF(D19="",0,IF(D19&lt;0,ABS(D19),IF(D19&lt;10,11,D19+2)))+IF(E19="",0,IF(E19&lt;0,ABS(E19),IF(E19&lt;10,11,E19+2)))+IF(F19="",0,IF(F19&lt;0,ABS(F19),IF(F19&lt;10,11,F19+2)))+IF(G19="",0,IF(G19&lt;0,ABS(G19),IF(G19&lt;10,11,G19+2)))+IF(H19="",0,IF(H19&lt;0,ABS(H19),IF(H19&lt;10,11,H19+2))),"")</f>
        <v>0</v>
      </c>
      <c r="Y19" s="74" t="n">
        <f aca="false">IF(T19="=",IF(D19="",0,IF(D19&lt;0,IF(ABS(D19)&lt;10,11,ABS(D19)+2),ABS(D19)))+IF(E19="",0,IF(E19&lt;0,IF(ABS(E19)&lt;10,11,ABS(E19)+2),ABS(E19)))+IF(F19="",0,IF(F19&lt;0,IF(ABS(F19)&lt;10,11,ABS(F19)+2),ABS(F19)))+IF(G19="",0,IF(G19&lt;0,IF(ABS(G19)&lt;10,11,ABS(G19)+2),ABS(G19)))+IF(H19="",0,IF(H19&lt;0,IF(ABS(H19)&lt;10,11,ABS(H19)+2),ABS(H19))),"")</f>
        <v>0</v>
      </c>
      <c r="Z19" s="74" t="n">
        <f aca="false">IF(T19="=",Y19,"")</f>
        <v>0</v>
      </c>
      <c r="AA19" s="74" t="n">
        <f aca="false">IF(T19="=",X19,"")</f>
        <v>0</v>
      </c>
      <c r="AB19" s="85"/>
      <c r="AC19" s="85"/>
      <c r="AD19" s="56"/>
      <c r="AE19" s="86" t="n">
        <f aca="false">D19</f>
        <v>0</v>
      </c>
      <c r="AF19" s="86" t="n">
        <f aca="false">E19</f>
        <v>0</v>
      </c>
      <c r="AG19" s="86" t="n">
        <f aca="false">F19</f>
        <v>0</v>
      </c>
      <c r="AH19" s="86" t="n">
        <f aca="false">G19</f>
        <v>0</v>
      </c>
      <c r="AI19" s="86" t="n">
        <f aca="false">H19</f>
        <v>0</v>
      </c>
      <c r="AJ19" s="56"/>
      <c r="AK19" s="84" t="s">
        <v>82</v>
      </c>
      <c r="AL19" s="74" t="n">
        <f aca="false">IF(T19="=",COUNTIF(D19:H19,"&gt;=0"),0)</f>
        <v>0</v>
      </c>
      <c r="AM19" s="74" t="n">
        <f aca="false">IF(T19="=",COUNTIF(D19:H19,"&lt;0"),0)</f>
        <v>0</v>
      </c>
      <c r="AN19" s="74" t="n">
        <f aca="false">IF(T19="=",COUNTIF(D19:H19,"&lt;0"),0)</f>
        <v>0</v>
      </c>
      <c r="AO19" s="74" t="n">
        <f aca="false">IF(T19="=",COUNTIF(D19:H19,"&gt;=0"),0)</f>
        <v>0</v>
      </c>
      <c r="AP19" s="85"/>
      <c r="AQ19" s="85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  <c r="IW19" s="56"/>
      <c r="IX19" s="56"/>
      <c r="IZ19" s="56"/>
    </row>
    <row r="20" customFormat="false" ht="20.1" hidden="false" customHeight="true" outlineLevel="0" collapsed="false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9" t="n">
        <f aca="false">COUNTIF(S17:S19,"F")</f>
        <v>0</v>
      </c>
      <c r="T20" s="59" t="n">
        <f aca="false">SUM(R17:R20)</f>
        <v>3</v>
      </c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customFormat="false" ht="20.1" hidden="false" customHeight="true" outlineLevel="0" collapsed="false">
      <c r="A21" s="56"/>
      <c r="B21" s="56"/>
      <c r="C21" s="56"/>
      <c r="D21" s="88" t="s">
        <v>83</v>
      </c>
      <c r="E21" s="88"/>
      <c r="F21" s="88"/>
      <c r="G21" s="88"/>
      <c r="H21" s="88"/>
      <c r="I21" s="89" t="n">
        <f aca="false">SUM(I17:I19)</f>
        <v>0</v>
      </c>
      <c r="J21" s="89" t="n">
        <f aca="false">SUM(J17:J19)</f>
        <v>0</v>
      </c>
      <c r="K21" s="89" t="n">
        <f aca="false">SUM(K17:K19)</f>
        <v>0</v>
      </c>
      <c r="L21" s="56"/>
      <c r="M21" s="56"/>
      <c r="N21" s="56"/>
      <c r="O21" s="56"/>
      <c r="P21" s="56"/>
      <c r="Q21" s="82"/>
      <c r="R21" s="82"/>
      <c r="S21" s="66"/>
      <c r="T21" s="56"/>
      <c r="U21" s="56"/>
      <c r="V21" s="56"/>
      <c r="W21" s="56"/>
      <c r="X21" s="74" t="n">
        <f aca="false">SUM(X17:X19)</f>
        <v>0</v>
      </c>
      <c r="Y21" s="74" t="n">
        <f aca="false">SUM(Y17:Y19)</f>
        <v>0</v>
      </c>
      <c r="Z21" s="74" t="n">
        <f aca="false">SUM(Z17:Z19)</f>
        <v>0</v>
      </c>
      <c r="AA21" s="74" t="n">
        <f aca="false">SUM(AA17:AA19)</f>
        <v>0</v>
      </c>
      <c r="AB21" s="74" t="n">
        <f aca="false">SUM(AB17:AB19)</f>
        <v>0</v>
      </c>
      <c r="AC21" s="74" t="n">
        <f aca="false">SUM(AC17:AC19)</f>
        <v>0</v>
      </c>
      <c r="AD21" s="56"/>
      <c r="AE21" s="56"/>
      <c r="AF21" s="56"/>
      <c r="AG21" s="56"/>
      <c r="AH21" s="56"/>
      <c r="AI21" s="56"/>
      <c r="AJ21" s="56"/>
      <c r="AK21" s="56"/>
      <c r="AL21" s="74" t="n">
        <f aca="false">SUM(AL17:AL19)</f>
        <v>0</v>
      </c>
      <c r="AM21" s="74" t="n">
        <f aca="false">SUM(AM17:AM19)</f>
        <v>0</v>
      </c>
      <c r="AN21" s="74" t="n">
        <f aca="false">SUM(AN17:AN19)</f>
        <v>0</v>
      </c>
      <c r="AO21" s="74" t="n">
        <f aca="false">SUM(AO17:AO19)</f>
        <v>0</v>
      </c>
      <c r="AP21" s="74" t="n">
        <f aca="false">SUM(AP17:AP19)</f>
        <v>0</v>
      </c>
      <c r="AQ21" s="74" t="n">
        <f aca="false">SUM(AQ17:AQ19)</f>
        <v>0</v>
      </c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  <c r="IW21" s="56"/>
      <c r="IX21" s="56"/>
      <c r="IZ21" s="56"/>
    </row>
    <row r="22" customFormat="false" ht="20.1" hidden="false" customHeight="true" outlineLevel="0" collapsed="false">
      <c r="A22" s="56"/>
      <c r="B22" s="64" t="s">
        <v>84</v>
      </c>
      <c r="C22" s="56"/>
      <c r="D22" s="90" t="s">
        <v>85</v>
      </c>
      <c r="E22" s="90"/>
      <c r="F22" s="90"/>
      <c r="G22" s="90"/>
      <c r="H22" s="90"/>
      <c r="I22" s="59" t="str">
        <f aca="false">IF($AF$25="ok",AI26,"")</f>
        <v/>
      </c>
      <c r="J22" s="59" t="str">
        <f aca="false">IF($AF$25="ok",AI27,"")</f>
        <v/>
      </c>
      <c r="K22" s="59" t="str">
        <f aca="false">IF($AF$25="ok",AI28,"")</f>
        <v/>
      </c>
      <c r="L22" s="56"/>
      <c r="M22" s="56"/>
      <c r="N22" s="56"/>
      <c r="O22" s="56"/>
      <c r="P22" s="56"/>
      <c r="Q22" s="66"/>
      <c r="R22" s="66"/>
      <c r="S22" s="56"/>
      <c r="T22" s="56"/>
      <c r="U22" s="56"/>
      <c r="V22" s="56"/>
      <c r="W22" s="56"/>
      <c r="X22" s="91" t="str">
        <f aca="false">IF((X21+Y21)&lt;&gt;0,X21/Y21,"")</f>
        <v/>
      </c>
      <c r="Y22" s="91" t="str">
        <f aca="false">IF((Y21+Z21)&lt;&gt;0,Y21/Z21,"")</f>
        <v/>
      </c>
      <c r="Z22" s="91" t="str">
        <f aca="false">IF((Z21+AA21)&lt;&gt;0,Z21/AA21,"")</f>
        <v/>
      </c>
      <c r="AA22" s="91" t="str">
        <f aca="false">IF((AA21+AB21)&lt;&gt;0,AA21/AB21,"")</f>
        <v/>
      </c>
      <c r="AB22" s="91" t="str">
        <f aca="false">IF((AB21+AC21)&lt;&gt;0,AB21/AC21,"")</f>
        <v/>
      </c>
      <c r="AC22" s="91"/>
      <c r="AD22" s="56"/>
      <c r="AE22" s="56"/>
      <c r="AF22" s="56"/>
      <c r="AG22" s="56"/>
      <c r="AH22" s="56"/>
      <c r="AI22" s="56"/>
      <c r="AJ22" s="56"/>
      <c r="AK22" s="56"/>
      <c r="AL22" s="92" t="str">
        <f aca="false">IF((AL21+AM21)&lt;&gt;0,IF(AM21=0,AL21,AL21/AM21),"")</f>
        <v/>
      </c>
      <c r="AM22" s="92"/>
      <c r="AN22" s="92" t="str">
        <f aca="false">IF((AN21+AO21)&lt;&gt;0,IF(AO21=0,AN21,AN21/AO21),"")</f>
        <v/>
      </c>
      <c r="AO22" s="92" t="str">
        <f aca="false">IF((AO21+AP21)&lt;&gt;0,IF(AP21=0,AO21,AO21/AP21),"")</f>
        <v/>
      </c>
      <c r="AP22" s="92" t="str">
        <f aca="false">IF((AP21+AQ21)&lt;&gt;0,IF(AQ21=0,AP21,AP21/AQ21),"")</f>
        <v/>
      </c>
      <c r="AQ22" s="92" t="str">
        <f aca="false">IF((AQ21+AZ21)&lt;&gt;0,IF(AZ21=0,AQ21,AQ21/AZ21),"")</f>
        <v/>
      </c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  <c r="IW22" s="56"/>
      <c r="IX22" s="56"/>
      <c r="IZ22" s="56"/>
    </row>
    <row r="23" customFormat="false" ht="20.1" hidden="false" customHeight="true" outlineLevel="0" collapsed="false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93" t="n">
        <f aca="false">3-COUNTIF(B17:B19,"=0")-COUNTIF(B17:B19,"")</f>
        <v>3</v>
      </c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  <c r="IW23" s="56"/>
      <c r="IX23" s="56"/>
      <c r="IZ23" s="56"/>
    </row>
    <row r="24" customFormat="false" ht="20.1" hidden="false" customHeight="true" outlineLevel="0" collapsed="false">
      <c r="A24" s="56"/>
      <c r="B24" s="56"/>
      <c r="C24" s="56"/>
      <c r="D24" s="56"/>
      <c r="E24" s="94"/>
      <c r="F24" s="94"/>
      <c r="G24" s="94"/>
      <c r="H24" s="94"/>
      <c r="I24" s="94"/>
      <c r="J24" s="94"/>
      <c r="K24" s="94"/>
      <c r="L24" s="56"/>
      <c r="M24" s="56"/>
      <c r="N24" s="56"/>
      <c r="O24" s="56"/>
      <c r="P24" s="56"/>
      <c r="Q24" s="56"/>
      <c r="R24" s="56"/>
      <c r="S24" s="56"/>
      <c r="T24" s="95"/>
      <c r="U24" s="56"/>
      <c r="V24" s="56"/>
      <c r="W24" s="56"/>
      <c r="X24" s="96" t="s">
        <v>86</v>
      </c>
      <c r="Y24" s="96"/>
      <c r="Z24" s="96"/>
      <c r="AA24" s="96"/>
      <c r="AB24" s="97" t="s">
        <v>87</v>
      </c>
      <c r="AC24" s="97"/>
      <c r="AD24" s="97"/>
      <c r="AE24" s="97"/>
      <c r="AF24" s="93" t="n">
        <f aca="false">IF(AF23=4,6,IF(AF23=3,3,IF(AF23=2,1,0)))</f>
        <v>3</v>
      </c>
      <c r="AG24" s="98" t="s">
        <v>88</v>
      </c>
      <c r="AH24" s="98"/>
      <c r="AI24" s="98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99"/>
      <c r="BA24" s="99"/>
      <c r="BB24" s="99"/>
      <c r="BC24" s="99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  <c r="IW24" s="56"/>
      <c r="IX24" s="56"/>
      <c r="IZ24" s="56"/>
    </row>
    <row r="25" customFormat="false" ht="29.15" hidden="false" customHeight="true" outlineLevel="0" collapsed="false">
      <c r="A25" s="56"/>
      <c r="B25" s="100" t="s">
        <v>89</v>
      </c>
      <c r="C25" s="101"/>
      <c r="D25" s="94" t="str">
        <f aca="false">IF($S$20=Engagés!L19,IF($T$20=0,"","Coef"&amp;CHAR(10)&amp;"Manches"),"")</f>
        <v/>
      </c>
      <c r="E25" s="94"/>
      <c r="F25" s="94"/>
      <c r="G25" s="94" t="str">
        <f aca="false">IF($S$20=Engagés!L19,IF($T$20=0,"","Coef"&amp;CHAR(10)&amp;"Points"),"")</f>
        <v/>
      </c>
      <c r="H25" s="94"/>
      <c r="I25" s="94"/>
      <c r="J25" s="94" t="str">
        <f aca="false">IF($S$20=Engagés!L19,IF($T$20=0,"","Joueur"),"")</f>
        <v/>
      </c>
      <c r="K25" s="94"/>
      <c r="L25" s="94"/>
      <c r="M25" s="56"/>
      <c r="N25" s="56"/>
      <c r="O25" s="56"/>
      <c r="P25" s="56"/>
      <c r="Q25" s="56"/>
      <c r="R25" s="56"/>
      <c r="S25" s="102"/>
      <c r="T25" s="56"/>
      <c r="U25" s="56"/>
      <c r="V25" s="56"/>
      <c r="W25" s="56"/>
      <c r="X25" s="96"/>
      <c r="Y25" s="96"/>
      <c r="Z25" s="96"/>
      <c r="AA25" s="96"/>
      <c r="AB25" s="97"/>
      <c r="AC25" s="97"/>
      <c r="AD25" s="97"/>
      <c r="AE25" s="97"/>
      <c r="AF25" s="93" t="str">
        <f aca="false">IF(AND(COUNTIF(S17:S19,"F")=AF24,AF24&gt;0),"ok","")</f>
        <v/>
      </c>
      <c r="AG25" s="98"/>
      <c r="AH25" s="98"/>
      <c r="AI25" s="98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  <c r="IW25" s="56"/>
      <c r="IX25" s="56"/>
      <c r="IZ25" s="56"/>
    </row>
    <row r="26" customFormat="false" ht="19.9" hidden="false" customHeight="true" outlineLevel="0" collapsed="false">
      <c r="A26" s="103" t="s">
        <v>90</v>
      </c>
      <c r="B26" s="71" t="str">
        <f aca="false">_xlfn.IFNA(INDEX($AJ$26:$AJ$28,MATCH(1,$AI$26:$AI$28,0)),"")</f>
        <v/>
      </c>
      <c r="C26" s="66" t="str">
        <f aca="false">_xlfn.IFNA(INDEX($AO$26:$AO$28,MATCH(1,$AI$26:$AI$28,0)),"")</f>
        <v/>
      </c>
      <c r="D26" s="94" t="str">
        <f aca="false">IF($S$20=Engagés!$L$19,IF($T$20=0,"",AB26),"")</f>
        <v/>
      </c>
      <c r="E26" s="94"/>
      <c r="F26" s="94"/>
      <c r="G26" s="94" t="str">
        <f aca="false">IF($S$20=Engagés!$L$19,IF($T$20=0,"",X26),"")</f>
        <v/>
      </c>
      <c r="H26" s="94"/>
      <c r="I26" s="94"/>
      <c r="J26" s="94" t="str">
        <f aca="false">IF($S$20=Engagés!L19,IF($T$20=0,"","1"),"")</f>
        <v/>
      </c>
      <c r="K26" s="94"/>
      <c r="L26" s="94"/>
      <c r="M26" s="56"/>
      <c r="N26" s="56"/>
      <c r="O26" s="56"/>
      <c r="P26" s="56"/>
      <c r="Q26" s="56"/>
      <c r="R26" s="56"/>
      <c r="S26" s="104"/>
      <c r="T26" s="56"/>
      <c r="U26" s="56"/>
      <c r="V26" s="56"/>
      <c r="W26" s="56"/>
      <c r="X26" s="105" t="n">
        <f aca="false">IF(X22&lt;&gt;"",X22,0)</f>
        <v>0</v>
      </c>
      <c r="Y26" s="105"/>
      <c r="Z26" s="105" t="n">
        <f aca="false">IF(X26&lt;&gt;"",RANK(X26,$X$26:$X$28,0),"")</f>
        <v>1</v>
      </c>
      <c r="AA26" s="105"/>
      <c r="AB26" s="105" t="n">
        <f aca="false">IF(AL22&lt;&gt;"",AL22,0)</f>
        <v>0</v>
      </c>
      <c r="AC26" s="105"/>
      <c r="AD26" s="105" t="n">
        <f aca="false">IF(AB26&lt;&gt;"",RANK(AB26,$AB$26:$AB$28,0),"")</f>
        <v>1</v>
      </c>
      <c r="AE26" s="105"/>
      <c r="AF26" s="106" t="s">
        <v>68</v>
      </c>
      <c r="AG26" s="106" t="n">
        <f aca="false">$I$21+($AB$26/10)+($X$26/100)</f>
        <v>0</v>
      </c>
      <c r="AH26" s="106"/>
      <c r="AI26" s="106" t="str">
        <f aca="false">IF(AG26&lt;&gt;0,RANK(AG26,$AG$26:$AG$28,0),"")</f>
        <v/>
      </c>
      <c r="AJ26" s="74" t="str">
        <f aca="false">B12</f>
        <v/>
      </c>
      <c r="AK26" s="74"/>
      <c r="AL26" s="74"/>
      <c r="AM26" s="74"/>
      <c r="AN26" s="74"/>
      <c r="AO26" s="106" t="str">
        <f aca="false">A12</f>
        <v/>
      </c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  <c r="IW26" s="56"/>
      <c r="IX26" s="56"/>
      <c r="IZ26" s="56"/>
    </row>
    <row r="27" customFormat="false" ht="19.9" hidden="false" customHeight="true" outlineLevel="0" collapsed="false">
      <c r="A27" s="103" t="s">
        <v>91</v>
      </c>
      <c r="B27" s="71" t="str">
        <f aca="false">_xlfn.IFNA(INDEX($AJ$26:$AJ$28,MATCH(2,$AI$26:$AI$28,0)),"")</f>
        <v/>
      </c>
      <c r="C27" s="66" t="str">
        <f aca="false">_xlfn.IFNA(INDEX($AO$26:$AO$28,MATCH(2,$AI$26:$AI$28,0)),"")</f>
        <v/>
      </c>
      <c r="D27" s="94" t="str">
        <f aca="false">IF($S$20=Engagés!$L$19,IF($T$20=0,"",AB27),"")</f>
        <v/>
      </c>
      <c r="E27" s="94"/>
      <c r="F27" s="94"/>
      <c r="G27" s="94" t="str">
        <f aca="false">IF($S$20=Engagés!$L$19,IF($T$20=0,"",X27),"")</f>
        <v/>
      </c>
      <c r="H27" s="94"/>
      <c r="I27" s="94"/>
      <c r="J27" s="94" t="str">
        <f aca="false">IF($S$20=Engagés!L19,IF($T$20=0,"","2"),"")</f>
        <v/>
      </c>
      <c r="K27" s="94"/>
      <c r="L27" s="94"/>
      <c r="M27" s="56"/>
      <c r="N27" s="56"/>
      <c r="O27" s="56"/>
      <c r="P27" s="56"/>
      <c r="Q27" s="56"/>
      <c r="R27" s="56"/>
      <c r="S27" s="104"/>
      <c r="T27" s="56"/>
      <c r="U27" s="56"/>
      <c r="V27" s="56"/>
      <c r="W27" s="56"/>
      <c r="X27" s="105" t="n">
        <f aca="false">IF(Z22&lt;&gt;"",Z22,0)</f>
        <v>0</v>
      </c>
      <c r="Y27" s="105"/>
      <c r="Z27" s="105" t="n">
        <f aca="false">IF(X27&lt;&gt;"",RANK(X27,$X$26:$X$28,0),"")</f>
        <v>1</v>
      </c>
      <c r="AA27" s="105"/>
      <c r="AB27" s="105" t="n">
        <f aca="false">IF(AN22&lt;&gt;"",AN22,0)</f>
        <v>0</v>
      </c>
      <c r="AC27" s="105"/>
      <c r="AD27" s="105" t="n">
        <f aca="false">IF(AB27&lt;&gt;"",RANK(AB27,$AB$26:$AB$28,0),"")</f>
        <v>1</v>
      </c>
      <c r="AE27" s="105"/>
      <c r="AF27" s="106" t="s">
        <v>69</v>
      </c>
      <c r="AG27" s="106" t="n">
        <f aca="false">$J$21+($AB$27/10)+($X$27/100)</f>
        <v>0</v>
      </c>
      <c r="AH27" s="106"/>
      <c r="AI27" s="106" t="str">
        <f aca="false">IF(AG27&lt;&gt;0,RANK(AG27,$AG$26:$AG$28,0),"")</f>
        <v/>
      </c>
      <c r="AJ27" s="74" t="str">
        <f aca="false">B13</f>
        <v/>
      </c>
      <c r="AK27" s="74"/>
      <c r="AL27" s="74"/>
      <c r="AM27" s="74"/>
      <c r="AN27" s="74"/>
      <c r="AO27" s="106" t="str">
        <f aca="false">A13</f>
        <v/>
      </c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  <c r="IW27" s="56"/>
      <c r="IX27" s="56"/>
      <c r="IZ27" s="56"/>
    </row>
    <row r="28" customFormat="false" ht="19.9" hidden="false" customHeight="true" outlineLevel="0" collapsed="false">
      <c r="A28" s="103" t="s">
        <v>92</v>
      </c>
      <c r="B28" s="71" t="str">
        <f aca="false">_xlfn.IFNA(INDEX($AJ$26:$AJ$28,MATCH(3,$AI$26:$AI$28,0)),"")</f>
        <v/>
      </c>
      <c r="C28" s="66" t="str">
        <f aca="false">_xlfn.IFNA(INDEX($AO$26:$AO$28,MATCH(3,$AI$26:$AI$28,0)),"")</f>
        <v/>
      </c>
      <c r="D28" s="94" t="str">
        <f aca="false">IF($S$20=Engagés!$L$19,IF($T$20=0,"",AB28),"")</f>
        <v/>
      </c>
      <c r="E28" s="94"/>
      <c r="F28" s="94"/>
      <c r="G28" s="94" t="str">
        <f aca="false">IF($S$20=Engagés!$L$19,IF($T$20=0,"",X28),"")</f>
        <v/>
      </c>
      <c r="H28" s="94"/>
      <c r="I28" s="94"/>
      <c r="J28" s="94" t="str">
        <f aca="false">IF($S$20=Engagés!L19,IF($T$20=0,"","3"),"")</f>
        <v/>
      </c>
      <c r="K28" s="94"/>
      <c r="L28" s="94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105" t="n">
        <f aca="false">IF(AB22&lt;&gt;"",AB22,0)</f>
        <v>0</v>
      </c>
      <c r="Y28" s="105"/>
      <c r="Z28" s="105" t="n">
        <f aca="false">IF(X28&lt;&gt;"",RANK(X28,$X$26:$X$28,0),"")</f>
        <v>1</v>
      </c>
      <c r="AA28" s="105"/>
      <c r="AB28" s="105" t="n">
        <f aca="false">IF(AP22&lt;&gt;"",AP22,0)</f>
        <v>0</v>
      </c>
      <c r="AC28" s="105"/>
      <c r="AD28" s="105" t="n">
        <f aca="false">IF(AB28&lt;&gt;"",RANK(AB28,$AB$26:$AB$28,0),"")</f>
        <v>1</v>
      </c>
      <c r="AE28" s="105"/>
      <c r="AF28" s="106" t="s">
        <v>70</v>
      </c>
      <c r="AG28" s="106" t="n">
        <f aca="false">$K$21+($AB$28/10)+($X$28/100)</f>
        <v>0</v>
      </c>
      <c r="AH28" s="106"/>
      <c r="AI28" s="106" t="str">
        <f aca="false">IF(AG28&lt;&gt;0,RANK(AG28,$AG$26:$AG$28,0),"")</f>
        <v/>
      </c>
      <c r="AJ28" s="74" t="str">
        <f aca="false">B14</f>
        <v/>
      </c>
      <c r="AK28" s="74"/>
      <c r="AL28" s="74"/>
      <c r="AM28" s="74"/>
      <c r="AN28" s="74"/>
      <c r="AO28" s="106" t="str">
        <f aca="false">A14</f>
        <v/>
      </c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  <c r="IW28" s="56"/>
      <c r="IX28" s="56"/>
      <c r="IZ28" s="56"/>
    </row>
    <row r="29" customFormat="false" ht="19.9" hidden="false" customHeight="true" outlineLevel="0" collapsed="false">
      <c r="C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  <c r="IW29" s="56"/>
      <c r="IX29" s="56"/>
      <c r="IZ29" s="56"/>
    </row>
    <row r="30" customFormat="false" ht="19.9" hidden="false" customHeight="true" outlineLevel="0" collapsed="false">
      <c r="AO30" s="56"/>
      <c r="AP30" s="56"/>
      <c r="AQ30" s="56"/>
      <c r="AR30" s="56"/>
      <c r="AS30" s="56"/>
      <c r="AT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</row>
    <row r="31" customFormat="false" ht="20.1" hidden="false" customHeight="true" outlineLevel="0" collapsed="false"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</row>
    <row r="32" customFormat="false" ht="21.95" hidden="false" customHeight="true" outlineLevel="0" collapsed="false"/>
    <row r="33" customFormat="false" ht="21.95" hidden="false" customHeight="true" outlineLevel="0" collapsed="false"/>
    <row r="34" customFormat="false" ht="21.95" hidden="false" customHeight="true" outlineLevel="0" collapsed="false"/>
    <row r="35" customFormat="false" ht="21.95" hidden="false" customHeight="true" outlineLevel="0" collapsed="false"/>
    <row r="36" customFormat="false" ht="21.95" hidden="false" customHeight="true" outlineLevel="0" collapsed="false"/>
    <row r="37" customFormat="false" ht="21.95" hidden="false" customHeight="true" outlineLevel="0" collapsed="false"/>
    <row r="38" customFormat="false" ht="21.95" hidden="false" customHeight="true" outlineLevel="0" collapsed="false"/>
  </sheetData>
  <mergeCells count="67">
    <mergeCell ref="D11:F11"/>
    <mergeCell ref="G11:J11"/>
    <mergeCell ref="K11:M11"/>
    <mergeCell ref="D12:F12"/>
    <mergeCell ref="G12:J12"/>
    <mergeCell ref="K12:M12"/>
    <mergeCell ref="D13:F13"/>
    <mergeCell ref="G13:J13"/>
    <mergeCell ref="K13:M13"/>
    <mergeCell ref="D14:F14"/>
    <mergeCell ref="G14:J14"/>
    <mergeCell ref="K14:M14"/>
    <mergeCell ref="X14:AC14"/>
    <mergeCell ref="AL14:AQ14"/>
    <mergeCell ref="X15:Y15"/>
    <mergeCell ref="Z15:AA15"/>
    <mergeCell ref="AB15:AC15"/>
    <mergeCell ref="AE15:AI15"/>
    <mergeCell ref="AL15:AM15"/>
    <mergeCell ref="AN15:AO15"/>
    <mergeCell ref="AP15:AQ15"/>
    <mergeCell ref="B16:C16"/>
    <mergeCell ref="D16:H16"/>
    <mergeCell ref="D21:H21"/>
    <mergeCell ref="D22:H22"/>
    <mergeCell ref="X22:Y22"/>
    <mergeCell ref="Z22:AA22"/>
    <mergeCell ref="AB22:AC22"/>
    <mergeCell ref="AL22:AM22"/>
    <mergeCell ref="AN22:AO22"/>
    <mergeCell ref="AP22:AQ22"/>
    <mergeCell ref="E24:K24"/>
    <mergeCell ref="X24:AA25"/>
    <mergeCell ref="AB24:AE25"/>
    <mergeCell ref="AG24:AI25"/>
    <mergeCell ref="AZ24:BA24"/>
    <mergeCell ref="BB24:BC24"/>
    <mergeCell ref="D25:F25"/>
    <mergeCell ref="G25:I25"/>
    <mergeCell ref="J25:L25"/>
    <mergeCell ref="D26:F26"/>
    <mergeCell ref="G26:I26"/>
    <mergeCell ref="J26:L26"/>
    <mergeCell ref="X26:Y26"/>
    <mergeCell ref="Z26:AA26"/>
    <mergeCell ref="AB26:AC26"/>
    <mergeCell ref="AD26:AE26"/>
    <mergeCell ref="AG26:AH26"/>
    <mergeCell ref="AJ26:AN26"/>
    <mergeCell ref="D27:F27"/>
    <mergeCell ref="G27:I27"/>
    <mergeCell ref="J27:L27"/>
    <mergeCell ref="X27:Y27"/>
    <mergeCell ref="Z27:AA27"/>
    <mergeCell ref="AB27:AC27"/>
    <mergeCell ref="AD27:AE27"/>
    <mergeCell ref="AG27:AH27"/>
    <mergeCell ref="AJ27:AN27"/>
    <mergeCell ref="D28:F28"/>
    <mergeCell ref="G28:I28"/>
    <mergeCell ref="J28:L28"/>
    <mergeCell ref="X28:Y28"/>
    <mergeCell ref="Z28:AA28"/>
    <mergeCell ref="AB28:AC28"/>
    <mergeCell ref="AD28:AE28"/>
    <mergeCell ref="AG28:AH28"/>
    <mergeCell ref="AJ28:AN28"/>
  </mergeCells>
  <conditionalFormatting sqref="C25 E24">
    <cfRule type="expression" priority="2" aboveAverage="0" equalAverage="0" bottom="0" percent="0" rank="0" text="" dxfId="0">
      <formula>IF(SUM(AT19:BB19)&lt;&gt;0,TRUE())</formula>
    </cfRule>
  </conditionalFormatting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C91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X36" activeCellId="0" sqref="X36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07" width="4.87"/>
    <col collapsed="false" customWidth="true" hidden="false" outlineLevel="0" max="2" min="2" style="107" width="17.71"/>
    <col collapsed="false" customWidth="true" hidden="false" outlineLevel="0" max="4" min="3" style="108" width="3.71"/>
    <col collapsed="false" customWidth="true" hidden="false" outlineLevel="0" max="5" min="5" style="107" width="5.71"/>
    <col collapsed="false" customWidth="true" hidden="false" outlineLevel="0" max="6" min="6" style="107" width="5.41"/>
    <col collapsed="false" customWidth="true" hidden="false" outlineLevel="0" max="7" min="7" style="109" width="17.88"/>
    <col collapsed="false" customWidth="true" hidden="false" outlineLevel="0" max="8" min="8" style="108" width="3.71"/>
    <col collapsed="false" customWidth="true" hidden="false" outlineLevel="0" max="9" min="9" style="110" width="3.71"/>
    <col collapsed="false" customWidth="true" hidden="false" outlineLevel="0" max="10" min="10" style="107" width="5.71"/>
    <col collapsed="false" customWidth="true" hidden="false" outlineLevel="0" max="11" min="11" style="107" width="5.11"/>
    <col collapsed="false" customWidth="true" hidden="false" outlineLevel="0" max="12" min="12" style="107" width="17.88"/>
    <col collapsed="false" customWidth="true" hidden="false" outlineLevel="0" max="14" min="13" style="107" width="3.58"/>
    <col collapsed="false" customWidth="true" hidden="false" outlineLevel="0" max="16" min="15" style="107" width="5.2"/>
    <col collapsed="false" customWidth="true" hidden="false" outlineLevel="0" max="17" min="17" style="107" width="17.71"/>
    <col collapsed="false" customWidth="true" hidden="false" outlineLevel="0" max="18" min="18" style="108" width="3.71"/>
    <col collapsed="false" customWidth="true" hidden="false" outlineLevel="0" max="19" min="19" style="110" width="3.71"/>
    <col collapsed="false" customWidth="true" hidden="false" outlineLevel="0" max="20" min="20" style="107" width="5.71"/>
    <col collapsed="false" customWidth="true" hidden="false" outlineLevel="0" max="21" min="21" style="107" width="4.98"/>
    <col collapsed="false" customWidth="true" hidden="false" outlineLevel="0" max="22" min="22" style="107" width="18.75"/>
    <col collapsed="false" customWidth="true" hidden="false" outlineLevel="0" max="24" min="23" style="111" width="3.71"/>
    <col collapsed="false" customWidth="true" hidden="false" outlineLevel="0" max="25" min="25" style="107" width="5.71"/>
    <col collapsed="false" customWidth="true" hidden="false" outlineLevel="0" max="26" min="26" style="107" width="3.71"/>
    <col collapsed="false" customWidth="true" hidden="false" outlineLevel="0" max="27" min="27" style="107" width="17.71"/>
    <col collapsed="false" customWidth="true" hidden="false" outlineLevel="0" max="29" min="28" style="108" width="3.71"/>
    <col collapsed="false" customWidth="true" hidden="false" outlineLevel="0" max="30" min="30" style="107" width="5.11"/>
    <col collapsed="false" customWidth="true" hidden="false" outlineLevel="0" max="31" min="31" style="107" width="3.58"/>
    <col collapsed="false" customWidth="true" hidden="false" outlineLevel="0" max="32" min="32" style="107" width="17.88"/>
    <col collapsed="false" customWidth="true" hidden="false" outlineLevel="0" max="34" min="33" style="107" width="3.58"/>
    <col collapsed="false" customWidth="true" hidden="false" outlineLevel="0" max="35" min="35" style="107" width="4.33"/>
    <col collapsed="false" customWidth="true" hidden="false" outlineLevel="0" max="36" min="36" style="111" width="8.9"/>
    <col collapsed="false" customWidth="true" hidden="false" outlineLevel="0" max="37" min="37" style="107" width="22.81"/>
    <col collapsed="false" customWidth="true" hidden="false" outlineLevel="0" max="1019" min="38" style="107" width="11.43"/>
  </cols>
  <sheetData>
    <row r="1" customFormat="false" ht="13.8" hidden="false" customHeight="false" outlineLevel="0" collapsed="false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</row>
    <row r="2" customFormat="false" ht="13.8" hidden="false" customHeight="false" outlineLevel="0" collapsed="false">
      <c r="P2" s="112"/>
      <c r="Q2" s="112"/>
      <c r="R2" s="112"/>
      <c r="S2" s="112"/>
      <c r="AT2" s="1"/>
      <c r="AU2" s="107" t="s">
        <v>93</v>
      </c>
      <c r="AV2" s="1"/>
      <c r="AZ2" s="1"/>
    </row>
    <row r="3" customFormat="false" ht="13.8" hidden="false" customHeight="false" outlineLevel="0" collapsed="false">
      <c r="A3" s="113" t="s">
        <v>94</v>
      </c>
      <c r="B3" s="113"/>
      <c r="C3" s="113"/>
      <c r="D3" s="113"/>
      <c r="F3" s="113" t="s">
        <v>95</v>
      </c>
      <c r="G3" s="113"/>
      <c r="H3" s="113"/>
      <c r="I3" s="113"/>
      <c r="K3" s="113" t="s">
        <v>96</v>
      </c>
      <c r="L3" s="113"/>
      <c r="M3" s="113"/>
      <c r="N3" s="113"/>
      <c r="P3" s="113" t="s">
        <v>97</v>
      </c>
      <c r="Q3" s="113"/>
      <c r="R3" s="113"/>
      <c r="S3" s="113"/>
      <c r="U3" s="113" t="s">
        <v>98</v>
      </c>
      <c r="V3" s="113"/>
      <c r="W3" s="113"/>
      <c r="X3" s="113"/>
      <c r="Z3" s="113" t="s">
        <v>99</v>
      </c>
      <c r="AA3" s="113"/>
      <c r="AB3" s="113"/>
      <c r="AC3" s="113"/>
      <c r="AE3" s="1"/>
      <c r="AF3" s="1"/>
      <c r="AG3" s="1"/>
      <c r="AH3" s="1"/>
      <c r="AT3" s="1"/>
      <c r="AU3" s="107" t="s">
        <v>100</v>
      </c>
      <c r="AV3" s="1"/>
      <c r="AZ3" s="1"/>
    </row>
    <row r="4" customFormat="false" ht="13.8" hidden="false" customHeight="false" outlineLevel="0" collapsed="false">
      <c r="F4" s="114"/>
      <c r="G4" s="115"/>
      <c r="H4" s="116"/>
      <c r="I4" s="117"/>
      <c r="Q4" s="118"/>
      <c r="R4" s="119"/>
      <c r="S4" s="120"/>
    </row>
    <row r="5" customFormat="false" ht="13.8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K5" s="121" t="s">
        <v>101</v>
      </c>
      <c r="L5" s="114" t="str">
        <f aca="false">PouleD!B28</f>
        <v/>
      </c>
      <c r="M5" s="122" t="str">
        <f aca="false">PouleD!C28</f>
        <v/>
      </c>
      <c r="N5" s="123"/>
      <c r="O5" s="124"/>
      <c r="P5" s="121" t="s">
        <v>102</v>
      </c>
      <c r="Q5" s="125" t="str">
        <f aca="false">PouleA!B26</f>
        <v/>
      </c>
      <c r="R5" s="126" t="str">
        <f aca="false">PouleA!C26</f>
        <v/>
      </c>
      <c r="S5" s="127"/>
      <c r="T5" s="128"/>
    </row>
    <row r="6" customFormat="false" ht="13.8" hidden="false" customHeight="false" outlineLevel="0" collapsed="false">
      <c r="A6" s="1"/>
      <c r="B6" s="1"/>
      <c r="C6" s="1"/>
      <c r="D6" s="1"/>
      <c r="E6" s="1"/>
      <c r="F6" s="1"/>
      <c r="G6" s="1"/>
      <c r="H6" s="1"/>
      <c r="I6" s="1"/>
      <c r="J6" s="129"/>
      <c r="K6" s="130" t="s">
        <v>103</v>
      </c>
      <c r="L6" s="1" t="str">
        <f aca="false">PouleB!B27</f>
        <v/>
      </c>
      <c r="M6" s="131" t="str">
        <f aca="false">PouleB!C27</f>
        <v/>
      </c>
      <c r="N6" s="132"/>
      <c r="O6" s="114"/>
      <c r="P6" s="130" t="s">
        <v>104</v>
      </c>
      <c r="Q6" s="1" t="str">
        <f aca="false">IF(N5="","",IF(N5="v",L5,L6))</f>
        <v/>
      </c>
      <c r="R6" s="131" t="str">
        <f aca="false">IF(N5="","",IF(N5="v",M5,M6))</f>
        <v/>
      </c>
      <c r="S6" s="133"/>
      <c r="T6" s="134"/>
      <c r="U6" s="128"/>
      <c r="V6" s="124"/>
      <c r="W6" s="135"/>
      <c r="X6" s="135"/>
    </row>
    <row r="7" customFormat="false" ht="13.8" hidden="false" customHeight="false" outlineLevel="0" collapsed="false">
      <c r="E7" s="136"/>
      <c r="F7" s="121" t="s">
        <v>105</v>
      </c>
      <c r="G7" s="114" t="str">
        <f aca="false">IF(N5="","",IF(N5="v",L6,L5))</f>
        <v/>
      </c>
      <c r="H7" s="122" t="str">
        <f aca="false">IF(N5="","",IF(N5="v",M6,M5))</f>
        <v/>
      </c>
      <c r="I7" s="123"/>
      <c r="K7" s="110"/>
      <c r="L7" s="137" t="s">
        <v>106</v>
      </c>
      <c r="M7" s="138"/>
      <c r="N7" s="108"/>
      <c r="P7" s="110"/>
      <c r="Q7" s="137" t="s">
        <v>106</v>
      </c>
      <c r="R7" s="138"/>
      <c r="S7" s="108"/>
      <c r="U7" s="139" t="s">
        <v>107</v>
      </c>
      <c r="V7" s="107" t="str">
        <f aca="false">IF(S5="","",IF(S5="v",Q5,Q6))</f>
        <v/>
      </c>
      <c r="W7" s="140" t="str">
        <f aca="false">IF(S5="","",IF(S5="v",R5,R6))</f>
        <v/>
      </c>
      <c r="X7" s="127"/>
      <c r="Y7" s="128"/>
    </row>
    <row r="8" customFormat="false" ht="13.8" hidden="false" customHeight="false" outlineLevel="0" collapsed="false">
      <c r="D8" s="141"/>
      <c r="E8" s="129"/>
      <c r="F8" s="130" t="s">
        <v>108</v>
      </c>
      <c r="G8" s="1" t="str">
        <f aca="false">IF(N9="","",IF(N9="v",L10,L9))</f>
        <v/>
      </c>
      <c r="H8" s="126" t="str">
        <f aca="false">IF(N9="","",IF(N9="v",M10,M9))</f>
        <v/>
      </c>
      <c r="I8" s="132"/>
      <c r="P8" s="142"/>
      <c r="Q8" s="124"/>
      <c r="R8" s="143"/>
      <c r="S8" s="143"/>
      <c r="U8" s="130" t="s">
        <v>109</v>
      </c>
      <c r="V8" s="124" t="str">
        <f aca="false">IF(S9="","",IF(S9="v",Q9,Q10))</f>
        <v/>
      </c>
      <c r="W8" s="144" t="str">
        <f aca="false">IF(S9="","",IF(S9="v",R9,R10))</f>
        <v/>
      </c>
      <c r="X8" s="133"/>
      <c r="Y8" s="134"/>
      <c r="Z8" s="134"/>
    </row>
    <row r="9" customFormat="false" ht="13.8" hidden="false" customHeight="false" outlineLevel="0" collapsed="false">
      <c r="A9" s="1"/>
      <c r="B9" s="1"/>
      <c r="C9" s="1"/>
      <c r="D9" s="1"/>
      <c r="E9" s="134"/>
      <c r="F9" s="110"/>
      <c r="G9" s="137" t="s">
        <v>106</v>
      </c>
      <c r="H9" s="138" t="n">
        <v>1</v>
      </c>
      <c r="I9" s="108"/>
      <c r="J9" s="128"/>
      <c r="K9" s="121" t="s">
        <v>110</v>
      </c>
      <c r="L9" s="114" t="str">
        <f aca="false">PouleA!B28</f>
        <v/>
      </c>
      <c r="M9" s="122" t="str">
        <f aca="false">PouleA!C28</f>
        <v/>
      </c>
      <c r="N9" s="123"/>
      <c r="O9" s="124"/>
      <c r="P9" s="121" t="s">
        <v>111</v>
      </c>
      <c r="Q9" s="125" t="str">
        <f aca="false">PouleD!B26</f>
        <v/>
      </c>
      <c r="R9" s="126" t="str">
        <f aca="false">PouleD!C26</f>
        <v/>
      </c>
      <c r="S9" s="127"/>
      <c r="T9" s="128"/>
      <c r="U9" s="134"/>
      <c r="V9" s="137" t="s">
        <v>106</v>
      </c>
      <c r="W9" s="138" t="n">
        <v>3</v>
      </c>
      <c r="Z9" s="134"/>
    </row>
    <row r="10" customFormat="false" ht="13.8" hidden="false" customHeight="false" outlineLevel="0" collapsed="false">
      <c r="A10" s="1"/>
      <c r="B10" s="1"/>
      <c r="C10" s="1"/>
      <c r="D10" s="1"/>
      <c r="E10" s="134"/>
      <c r="F10" s="110"/>
      <c r="I10" s="108"/>
      <c r="K10" s="130" t="s">
        <v>112</v>
      </c>
      <c r="L10" s="1" t="str">
        <f aca="false">PouleC!B27</f>
        <v/>
      </c>
      <c r="M10" s="131" t="str">
        <f aca="false">PouleC!C27</f>
        <v/>
      </c>
      <c r="N10" s="132"/>
      <c r="O10" s="114"/>
      <c r="P10" s="130" t="s">
        <v>113</v>
      </c>
      <c r="Q10" s="1" t="str">
        <f aca="false">IF(N9="","",IF(N9="v",L9,L10))</f>
        <v/>
      </c>
      <c r="R10" s="131" t="str">
        <f aca="false">IF(N9="","",IF(N9="v",M9,M10))</f>
        <v/>
      </c>
      <c r="S10" s="133"/>
      <c r="T10" s="134"/>
      <c r="Z10" s="128"/>
      <c r="AA10" s="124"/>
      <c r="AB10" s="143"/>
      <c r="AC10" s="143"/>
    </row>
    <row r="11" customFormat="false" ht="13.8" hidden="false" customHeight="false" outlineLevel="0" collapsed="false">
      <c r="A11" s="145" t="str">
        <f aca="false">IF(D11="","",IF(D11="v","9","10"))</f>
        <v/>
      </c>
      <c r="B11" s="114" t="str">
        <f aca="false">IF(I7="","",IF(I7="v",G7,G8))</f>
        <v/>
      </c>
      <c r="C11" s="122" t="str">
        <f aca="false">IF(I7="","",IF(I7="v",H7,H8))</f>
        <v/>
      </c>
      <c r="D11" s="123"/>
      <c r="E11" s="1"/>
      <c r="F11" s="1"/>
      <c r="G11" s="1"/>
      <c r="H11" s="1"/>
      <c r="I11" s="1"/>
      <c r="K11" s="110"/>
      <c r="L11" s="137" t="s">
        <v>106</v>
      </c>
      <c r="M11" s="138"/>
      <c r="N11" s="108"/>
      <c r="P11" s="110"/>
      <c r="Q11" s="137" t="s">
        <v>106</v>
      </c>
      <c r="R11" s="138"/>
      <c r="S11" s="108"/>
      <c r="Z11" s="139"/>
      <c r="AA11" s="107" t="str">
        <f aca="false">IF(X7="","",IF(X7="v",V7,V8))</f>
        <v/>
      </c>
      <c r="AB11" s="140" t="str">
        <f aca="false">IF(X7="","",IF(X7="v",W7,W8))</f>
        <v/>
      </c>
      <c r="AC11" s="127"/>
      <c r="AD11" s="146" t="str">
        <f aca="false">IF(AC11="","",IF(AC11="v","1","2"))</f>
        <v/>
      </c>
    </row>
    <row r="12" customFormat="false" ht="13.8" hidden="false" customHeight="false" outlineLevel="0" collapsed="false">
      <c r="A12" s="147" t="str">
        <f aca="false">IF(D11="","",IF(D11="v","10","9"))</f>
        <v/>
      </c>
      <c r="B12" s="124" t="str">
        <f aca="false">IF(I15="","",IF(I15="v",G15,G16))</f>
        <v/>
      </c>
      <c r="C12" s="148" t="str">
        <f aca="false">IF(I15="","",IF(I15="v",H15,H16))</f>
        <v/>
      </c>
      <c r="D12" s="132"/>
      <c r="E12" s="1"/>
      <c r="F12" s="1"/>
      <c r="G12" s="1"/>
      <c r="H12" s="1"/>
      <c r="I12" s="1"/>
      <c r="P12" s="142"/>
      <c r="Q12" s="124"/>
      <c r="R12" s="143"/>
      <c r="S12" s="143"/>
      <c r="Z12" s="130"/>
      <c r="AA12" s="124" t="str">
        <f aca="false">IF(X15="","",IF(X15="v",V15,V16))</f>
        <v/>
      </c>
      <c r="AB12" s="144" t="str">
        <f aca="false">IF(X15="","",IF(X15="v",W15,W16))</f>
        <v/>
      </c>
      <c r="AC12" s="133"/>
      <c r="AD12" s="149" t="str">
        <f aca="false">IF(AC11="","",IF(AC11="v","2","1"))</f>
        <v/>
      </c>
    </row>
    <row r="13" customFormat="false" ht="13.8" hidden="false" customHeight="false" outlineLevel="0" collapsed="false">
      <c r="B13" s="137" t="s">
        <v>106</v>
      </c>
      <c r="C13" s="138" t="n">
        <v>7</v>
      </c>
      <c r="D13" s="141"/>
      <c r="E13" s="134"/>
      <c r="F13" s="1"/>
      <c r="G13" s="1"/>
      <c r="H13" s="1"/>
      <c r="I13" s="1"/>
      <c r="K13" s="121" t="s">
        <v>114</v>
      </c>
      <c r="L13" s="114" t="str">
        <f aca="false">PouleB!B28</f>
        <v/>
      </c>
      <c r="M13" s="122" t="str">
        <f aca="false">PouleB!C28</f>
        <v/>
      </c>
      <c r="N13" s="123"/>
      <c r="O13" s="124"/>
      <c r="P13" s="121" t="s">
        <v>115</v>
      </c>
      <c r="Q13" s="150" t="str">
        <f aca="false">PouleC!B26</f>
        <v/>
      </c>
      <c r="R13" s="151" t="str">
        <f aca="false">PouleC!C26</f>
        <v/>
      </c>
      <c r="S13" s="127"/>
      <c r="T13" s="128"/>
      <c r="Z13" s="134"/>
      <c r="AA13" s="137" t="s">
        <v>106</v>
      </c>
      <c r="AB13" s="138" t="n">
        <v>8</v>
      </c>
    </row>
    <row r="14" customFormat="false" ht="13.8" hidden="false" customHeight="false" outlineLevel="0" collapsed="false">
      <c r="D14" s="141"/>
      <c r="E14" s="134"/>
      <c r="F14" s="1"/>
      <c r="G14" s="1"/>
      <c r="H14" s="1"/>
      <c r="I14" s="1"/>
      <c r="J14" s="129"/>
      <c r="K14" s="130" t="s">
        <v>116</v>
      </c>
      <c r="L14" s="1" t="str">
        <f aca="false">PouleD!B27</f>
        <v/>
      </c>
      <c r="M14" s="131" t="str">
        <f aca="false">PouleD!C27</f>
        <v/>
      </c>
      <c r="N14" s="132"/>
      <c r="O14" s="114"/>
      <c r="P14" s="130" t="s">
        <v>117</v>
      </c>
      <c r="Q14" s="1" t="str">
        <f aca="false">IF(N13="","",IF(N13="v",L13,L14))</f>
        <v/>
      </c>
      <c r="R14" s="131" t="str">
        <f aca="false">IF(N13="","",IF(N13="v",M13,M14))</f>
        <v/>
      </c>
      <c r="S14" s="133"/>
      <c r="T14" s="134"/>
      <c r="U14" s="128"/>
      <c r="V14" s="124"/>
      <c r="W14" s="135"/>
      <c r="X14" s="135"/>
      <c r="Z14" s="134"/>
    </row>
    <row r="15" customFormat="false" ht="13.8" hidden="false" customHeight="false" outlineLevel="0" collapsed="false">
      <c r="A15" s="1"/>
      <c r="B15" s="1"/>
      <c r="C15" s="1"/>
      <c r="D15" s="1"/>
      <c r="E15" s="152"/>
      <c r="F15" s="121" t="s">
        <v>118</v>
      </c>
      <c r="G15" s="114" t="str">
        <f aca="false">IF(N13="","",IF(N13="v",L14,L13))</f>
        <v/>
      </c>
      <c r="H15" s="122" t="str">
        <f aca="false">IF(N13="","",IF(N13="v",M14,M13))</f>
        <v/>
      </c>
      <c r="I15" s="123"/>
      <c r="K15" s="110"/>
      <c r="L15" s="137" t="s">
        <v>106</v>
      </c>
      <c r="M15" s="138"/>
      <c r="N15" s="108"/>
      <c r="P15" s="110"/>
      <c r="Q15" s="137" t="s">
        <v>106</v>
      </c>
      <c r="R15" s="138"/>
      <c r="S15" s="108"/>
      <c r="U15" s="139" t="s">
        <v>119</v>
      </c>
      <c r="V15" s="107" t="str">
        <f aca="false">IF(S13="","",IF(S13="v",Q13,Q14))</f>
        <v/>
      </c>
      <c r="W15" s="140" t="str">
        <f aca="false">IF(S13="","",IF(S13="v",R13,R14))</f>
        <v/>
      </c>
      <c r="X15" s="127"/>
      <c r="Y15" s="128"/>
      <c r="Z15" s="134"/>
    </row>
    <row r="16" customFormat="false" ht="13.8" hidden="false" customHeight="false" outlineLevel="0" collapsed="false">
      <c r="A16" s="1"/>
      <c r="B16" s="1"/>
      <c r="C16" s="1"/>
      <c r="D16" s="1"/>
      <c r="F16" s="130" t="s">
        <v>120</v>
      </c>
      <c r="G16" s="1" t="str">
        <f aca="false">IF(N17="","",IF(N17="v",L18,L17))</f>
        <v/>
      </c>
      <c r="H16" s="126" t="str">
        <f aca="false">IF(N17="","",IF(N17="v",M18,M17))</f>
        <v/>
      </c>
      <c r="I16" s="132"/>
      <c r="P16" s="142"/>
      <c r="Q16" s="124"/>
      <c r="R16" s="143"/>
      <c r="S16" s="143"/>
      <c r="U16" s="130" t="s">
        <v>100</v>
      </c>
      <c r="V16" s="124" t="str">
        <f aca="false">IF(S17="","",IF(S17="v",Q17,Q18))</f>
        <v/>
      </c>
      <c r="W16" s="144" t="str">
        <f aca="false">IF(S17="","",IF(S17="v",R17,R18))</f>
        <v/>
      </c>
      <c r="X16" s="133"/>
      <c r="Y16" s="134"/>
    </row>
    <row r="17" customFormat="false" ht="13.8" hidden="false" customHeight="false" outlineLevel="0" collapsed="false">
      <c r="A17" s="1"/>
      <c r="B17" s="1"/>
      <c r="C17" s="1"/>
      <c r="D17" s="1"/>
      <c r="F17" s="110"/>
      <c r="G17" s="137" t="s">
        <v>106</v>
      </c>
      <c r="H17" s="138" t="n">
        <v>5</v>
      </c>
      <c r="I17" s="108"/>
      <c r="J17" s="128"/>
      <c r="K17" s="121" t="s">
        <v>121</v>
      </c>
      <c r="L17" s="114" t="str">
        <f aca="false">PouleC!B28</f>
        <v/>
      </c>
      <c r="M17" s="122" t="str">
        <f aca="false">PouleC!C28</f>
        <v/>
      </c>
      <c r="N17" s="123"/>
      <c r="O17" s="124"/>
      <c r="P17" s="121" t="s">
        <v>122</v>
      </c>
      <c r="Q17" s="1" t="str">
        <f aca="false">IF(N17="","",IF(N17="v",L17,L18))</f>
        <v/>
      </c>
      <c r="R17" s="126" t="str">
        <f aca="false">IF(N17="","",IF(N17="v",M17,M18))</f>
        <v/>
      </c>
      <c r="S17" s="127"/>
      <c r="T17" s="128"/>
      <c r="U17" s="134"/>
      <c r="V17" s="137" t="s">
        <v>106</v>
      </c>
      <c r="W17" s="138" t="n">
        <v>8</v>
      </c>
    </row>
    <row r="18" customFormat="false" ht="13.8" hidden="false" customHeight="false" outlineLevel="0" collapsed="false">
      <c r="A18" s="1"/>
      <c r="B18" s="1"/>
      <c r="C18" s="1"/>
      <c r="D18" s="1"/>
      <c r="F18" s="110"/>
      <c r="I18" s="108"/>
      <c r="K18" s="130" t="s">
        <v>123</v>
      </c>
      <c r="L18" s="1" t="str">
        <f aca="false">PouleA!B27</f>
        <v/>
      </c>
      <c r="M18" s="131" t="str">
        <f aca="false">PouleA!C27</f>
        <v/>
      </c>
      <c r="N18" s="132"/>
      <c r="O18" s="114"/>
      <c r="P18" s="130" t="s">
        <v>124</v>
      </c>
      <c r="Q18" s="125" t="str">
        <f aca="false">PouleB!B26</f>
        <v/>
      </c>
      <c r="R18" s="131" t="str">
        <f aca="false">PouleB!C26</f>
        <v/>
      </c>
      <c r="S18" s="133"/>
      <c r="T18" s="134"/>
      <c r="X18" s="1"/>
      <c r="Y18" s="1"/>
      <c r="Z18" s="1"/>
      <c r="AA18" s="1"/>
      <c r="AB18" s="1"/>
      <c r="AC18" s="1"/>
    </row>
    <row r="19" customFormat="false" ht="13.8" hidden="false" customHeight="false" outlineLevel="0" collapsed="false">
      <c r="A19" s="1"/>
      <c r="B19" s="1"/>
      <c r="C19" s="1"/>
      <c r="D19" s="1"/>
      <c r="E19" s="1"/>
      <c r="F19" s="1"/>
      <c r="G19" s="1"/>
      <c r="H19" s="1"/>
      <c r="I19" s="1"/>
      <c r="K19" s="110"/>
      <c r="L19" s="137" t="s">
        <v>106</v>
      </c>
      <c r="M19" s="138"/>
      <c r="N19" s="108"/>
      <c r="P19" s="110"/>
      <c r="Q19" s="137" t="s">
        <v>106</v>
      </c>
      <c r="R19" s="138"/>
      <c r="S19" s="108"/>
      <c r="X19" s="1"/>
      <c r="Z19" s="113" t="s">
        <v>125</v>
      </c>
      <c r="AA19" s="113"/>
      <c r="AB19" s="113"/>
      <c r="AC19" s="113"/>
      <c r="AE19" s="110"/>
      <c r="AG19" s="153"/>
      <c r="AH19" s="154"/>
    </row>
    <row r="20" customFormat="false" ht="13.8" hidden="false" customHeight="false" outlineLevel="0" collapsed="false">
      <c r="A20" s="1"/>
      <c r="B20" s="1"/>
      <c r="C20" s="1"/>
      <c r="D20" s="1"/>
      <c r="E20" s="1"/>
      <c r="F20" s="1"/>
      <c r="G20" s="155"/>
      <c r="H20" s="156"/>
      <c r="I20" s="1"/>
      <c r="P20" s="110"/>
      <c r="Q20" s="157"/>
      <c r="R20" s="158"/>
      <c r="S20" s="108"/>
      <c r="X20" s="1"/>
      <c r="AA20" s="159"/>
      <c r="AB20" s="160"/>
      <c r="AC20" s="160"/>
      <c r="AE20" s="110"/>
      <c r="AG20" s="153"/>
      <c r="AH20" s="158"/>
    </row>
    <row r="21" customFormat="false" ht="13.8" hidden="false" customHeight="false" outlineLevel="0" collapsed="false">
      <c r="A21" s="1"/>
      <c r="B21" s="1"/>
      <c r="C21" s="1"/>
      <c r="D21" s="1"/>
      <c r="E21" s="1"/>
      <c r="F21" s="1"/>
      <c r="G21" s="155"/>
      <c r="H21" s="156"/>
      <c r="I21" s="1"/>
      <c r="P21" s="1"/>
      <c r="Q21" s="1"/>
      <c r="R21" s="1"/>
      <c r="S21" s="1"/>
      <c r="T21" s="1"/>
      <c r="U21" s="1"/>
      <c r="V21" s="1"/>
      <c r="W21" s="1"/>
      <c r="X21" s="1"/>
      <c r="Y21" s="161" t="s">
        <v>126</v>
      </c>
      <c r="Z21" s="121"/>
      <c r="AA21" s="107" t="str">
        <f aca="false">IF(X7="","",IF(X7="v",V8,V7))</f>
        <v/>
      </c>
      <c r="AB21" s="140" t="str">
        <f aca="false">IF(X7="","",IF(X7="v",W8,W7))</f>
        <v/>
      </c>
      <c r="AC21" s="127"/>
      <c r="AD21" s="146" t="str">
        <f aca="false">IF(AC21="","",IF(AC21="v","3","4"))</f>
        <v/>
      </c>
      <c r="AF21" s="157"/>
      <c r="AG21" s="158"/>
      <c r="AH21" s="108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</row>
    <row r="22" customFormat="false" ht="13.8" hidden="false" customHeight="false" outlineLevel="0" collapsed="false">
      <c r="A22" s="1"/>
      <c r="B22" s="1"/>
      <c r="C22" s="1"/>
      <c r="D22" s="1"/>
      <c r="E22" s="1"/>
      <c r="F22" s="1"/>
      <c r="G22" s="155"/>
      <c r="H22" s="156"/>
      <c r="P22" s="1"/>
      <c r="Q22" s="1"/>
      <c r="R22" s="1"/>
      <c r="S22" s="1"/>
      <c r="T22" s="1"/>
      <c r="U22" s="1"/>
      <c r="V22" s="1"/>
      <c r="W22" s="1"/>
      <c r="X22" s="1"/>
      <c r="Y22" s="162" t="s">
        <v>127</v>
      </c>
      <c r="Z22" s="130"/>
      <c r="AA22" s="124" t="str">
        <f aca="false">IF(X15="","",IF(X15="v",V16,V15))</f>
        <v/>
      </c>
      <c r="AB22" s="144" t="str">
        <f aca="false">IF(X15="","",IF(X15="v",W16,W15))</f>
        <v/>
      </c>
      <c r="AC22" s="133"/>
      <c r="AD22" s="149" t="str">
        <f aca="false">IF(AC21="","",IF(AC21="v","4","3"))</f>
        <v/>
      </c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customFormat="false" ht="13.8" hidden="false" customHeight="false" outlineLevel="0" collapsed="false">
      <c r="A23" s="1"/>
      <c r="B23" s="1"/>
      <c r="C23" s="1"/>
      <c r="D23" s="1"/>
      <c r="E23" s="1"/>
      <c r="F23" s="1"/>
      <c r="G23" s="155"/>
      <c r="H23" s="156"/>
      <c r="I23" s="108"/>
      <c r="P23" s="1"/>
      <c r="Q23" s="1"/>
      <c r="R23" s="1"/>
      <c r="S23" s="1"/>
      <c r="T23" s="1"/>
      <c r="U23" s="1"/>
      <c r="V23" s="1"/>
      <c r="W23" s="1"/>
      <c r="X23" s="1"/>
      <c r="Y23" s="1"/>
      <c r="AA23" s="137" t="s">
        <v>106</v>
      </c>
      <c r="AB23" s="138" t="n">
        <v>5</v>
      </c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customFormat="false" ht="13.8" hidden="false" customHeight="false" outlineLevel="0" collapsed="false">
      <c r="A24" s="1"/>
      <c r="B24" s="1"/>
      <c r="C24" s="1"/>
      <c r="D24" s="1"/>
      <c r="E24" s="1"/>
      <c r="F24" s="1"/>
      <c r="G24" s="155"/>
      <c r="H24" s="156"/>
      <c r="I24" s="108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customFormat="false" ht="13.8" hidden="false" customHeight="false" outlineLevel="0" collapsed="false">
      <c r="A25" s="1"/>
      <c r="B25" s="1"/>
      <c r="C25" s="1"/>
      <c r="D25" s="1"/>
      <c r="E25" s="1"/>
      <c r="F25" s="1"/>
      <c r="G25" s="155"/>
      <c r="H25" s="156"/>
      <c r="I25" s="108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customFormat="false" ht="13.8" hidden="false" customHeight="false" outlineLevel="0" collapsed="false">
      <c r="A26" s="1"/>
      <c r="B26" s="1"/>
      <c r="C26" s="1"/>
      <c r="D26" s="1"/>
      <c r="E26" s="1"/>
      <c r="F26" s="1"/>
      <c r="G26" s="155"/>
      <c r="H26" s="156"/>
      <c r="I26" s="108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customFormat="false" ht="13.8" hidden="false" customHeight="false" outlineLevel="0" collapsed="false">
      <c r="A27" s="113" t="s">
        <v>128</v>
      </c>
      <c r="B27" s="113"/>
      <c r="C27" s="113"/>
      <c r="D27" s="113"/>
      <c r="E27" s="1"/>
      <c r="F27" s="1"/>
      <c r="G27" s="155"/>
      <c r="H27" s="156"/>
      <c r="I27" s="108"/>
      <c r="P27" s="1"/>
      <c r="Q27" s="1"/>
      <c r="R27" s="1"/>
      <c r="S27" s="1"/>
      <c r="T27" s="1"/>
      <c r="U27" s="113" t="s">
        <v>129</v>
      </c>
      <c r="V27" s="113"/>
      <c r="W27" s="113"/>
      <c r="X27" s="113"/>
      <c r="Y27" s="1"/>
      <c r="Z27" s="1"/>
      <c r="AA27" s="1"/>
      <c r="AB27" s="1"/>
      <c r="AC27" s="1"/>
      <c r="AD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customFormat="false" ht="13.8" hidden="false" customHeight="false" outlineLevel="0" collapsed="false">
      <c r="A28" s="1"/>
      <c r="B28" s="1"/>
      <c r="C28" s="1"/>
      <c r="D28" s="1"/>
      <c r="E28" s="1"/>
      <c r="F28" s="1"/>
      <c r="G28" s="155"/>
      <c r="H28" s="156"/>
      <c r="P28" s="1"/>
      <c r="Q28" s="1"/>
      <c r="Z28" s="113" t="s">
        <v>130</v>
      </c>
      <c r="AA28" s="113"/>
      <c r="AB28" s="113"/>
      <c r="AC28" s="113"/>
      <c r="AD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customFormat="false" ht="13.8" hidden="false" customHeight="false" outlineLevel="0" collapsed="false">
      <c r="A29" s="145" t="str">
        <f aca="false">IF(D29="","",IF(D29="v","11","12"))</f>
        <v/>
      </c>
      <c r="B29" s="114" t="str">
        <f aca="false">IF(I7="","",IF(I7="v",G8,G7))</f>
        <v/>
      </c>
      <c r="C29" s="122" t="str">
        <f aca="false">IF(I7="","",IF(I7="v",H8,H7))</f>
        <v/>
      </c>
      <c r="D29" s="123"/>
      <c r="E29" s="163" t="s">
        <v>131</v>
      </c>
      <c r="F29" s="164"/>
      <c r="G29" s="165"/>
      <c r="H29" s="156"/>
      <c r="P29" s="1"/>
      <c r="Q29" s="1"/>
      <c r="T29" s="161" t="s">
        <v>132</v>
      </c>
      <c r="U29" s="121" t="s">
        <v>133</v>
      </c>
      <c r="V29" s="114" t="str">
        <f aca="false">IF(S5="","",IF(S5="v",Q6,Q5))</f>
        <v/>
      </c>
      <c r="W29" s="166" t="str">
        <f aca="false">IF(S5="","",IF(S5="v",R6,R5))</f>
        <v/>
      </c>
      <c r="X29" s="127"/>
      <c r="Y29" s="134"/>
      <c r="AD29" s="1"/>
      <c r="AE29" s="1"/>
      <c r="AF29" s="1"/>
      <c r="AG29" s="1"/>
      <c r="AH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customFormat="false" ht="13.8" hidden="false" customHeight="false" outlineLevel="0" collapsed="false">
      <c r="A30" s="147" t="str">
        <f aca="false">IF(D29="","",IF(D29="v","12","11"))</f>
        <v/>
      </c>
      <c r="B30" s="124" t="str">
        <f aca="false">IF(I15="","",IF(I15="v",G16,G15))</f>
        <v/>
      </c>
      <c r="C30" s="148" t="str">
        <f aca="false">IF(I15="","",IF(I15="v",H16,H15))</f>
        <v/>
      </c>
      <c r="D30" s="167"/>
      <c r="E30" s="168" t="s">
        <v>134</v>
      </c>
      <c r="F30" s="169"/>
      <c r="G30" s="169"/>
      <c r="H30" s="1"/>
      <c r="P30" s="1"/>
      <c r="Q30" s="1"/>
      <c r="T30" s="170" t="s">
        <v>135</v>
      </c>
      <c r="U30" s="130" t="s">
        <v>136</v>
      </c>
      <c r="V30" s="124" t="str">
        <f aca="false">IF(S9="","",IF(S9="v",Q10,Q9))</f>
        <v/>
      </c>
      <c r="W30" s="144" t="str">
        <f aca="false">IF(S9="","",IF(S9="v",R10,R9))</f>
        <v/>
      </c>
      <c r="X30" s="167"/>
      <c r="Y30" s="171"/>
      <c r="Z30" s="128"/>
      <c r="AA30" s="124"/>
      <c r="AB30" s="143"/>
      <c r="AC30" s="143"/>
      <c r="AD30" s="1"/>
      <c r="AE30" s="1"/>
      <c r="AF30" s="1"/>
      <c r="AG30" s="1"/>
      <c r="AH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customFormat="false" ht="13.8" hidden="false" customHeight="false" outlineLevel="0" collapsed="false">
      <c r="B31" s="137" t="s">
        <v>106</v>
      </c>
      <c r="C31" s="138" t="n">
        <v>5</v>
      </c>
      <c r="E31" s="1"/>
      <c r="F31" s="1"/>
      <c r="G31" s="1"/>
      <c r="H31" s="1"/>
      <c r="P31" s="1"/>
      <c r="Q31" s="1"/>
      <c r="R31" s="1"/>
      <c r="S31" s="1"/>
      <c r="T31" s="1"/>
      <c r="V31" s="137" t="s">
        <v>106</v>
      </c>
      <c r="W31" s="138"/>
      <c r="X31" s="108"/>
      <c r="Y31" s="172"/>
      <c r="Z31" s="139"/>
      <c r="AA31" s="107" t="str">
        <f aca="false">IF(X29="","",IF(X29="v",V29,V30))</f>
        <v/>
      </c>
      <c r="AB31" s="166" t="str">
        <f aca="false">IF(X29="","",IF(X29="v",W29,W30))</f>
        <v/>
      </c>
      <c r="AC31" s="127"/>
      <c r="AD31" s="146" t="str">
        <f aca="false">IF(AC31="","",IF(AC31="v","5","6"))</f>
        <v/>
      </c>
      <c r="AE31" s="1"/>
      <c r="AF31" s="1"/>
      <c r="AG31" s="1"/>
      <c r="AH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</row>
    <row r="32" customFormat="false" ht="13.8" hidden="false" customHeight="false" outlineLevel="0" collapsed="false">
      <c r="A32" s="1"/>
      <c r="B32" s="1"/>
      <c r="C32" s="1"/>
      <c r="D32" s="1"/>
      <c r="E32" s="1"/>
      <c r="F32" s="1"/>
      <c r="G32" s="1"/>
      <c r="H32" s="1"/>
      <c r="P32" s="1"/>
      <c r="Q32" s="1"/>
      <c r="U32" s="124"/>
      <c r="V32" s="124"/>
      <c r="W32" s="135"/>
      <c r="X32" s="143"/>
      <c r="Y32" s="172"/>
      <c r="Z32" s="130"/>
      <c r="AA32" s="124" t="str">
        <f aca="false">IF(X33="","",IF(X33="v",V33,V34))</f>
        <v/>
      </c>
      <c r="AB32" s="173" t="str">
        <f aca="false">IF(X33="","",IF(X33="v",W33,W34))</f>
        <v/>
      </c>
      <c r="AC32" s="133"/>
      <c r="AD32" s="149" t="str">
        <f aca="false">IF(AC31="","",IF(AC31="v","6","5"))</f>
        <v/>
      </c>
      <c r="AE32" s="1"/>
      <c r="AF32" s="1"/>
      <c r="AG32" s="1"/>
      <c r="AH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customFormat="false" ht="13.8" hidden="false" customHeight="false" outlineLevel="0" collapsed="false">
      <c r="A33" s="1"/>
      <c r="B33" s="1"/>
      <c r="C33" s="1"/>
      <c r="D33" s="1"/>
      <c r="E33" s="1"/>
      <c r="F33" s="1"/>
      <c r="G33" s="1"/>
      <c r="H33" s="1"/>
      <c r="P33" s="1"/>
      <c r="Q33" s="1"/>
      <c r="T33" s="161" t="s">
        <v>137</v>
      </c>
      <c r="U33" s="121" t="s">
        <v>138</v>
      </c>
      <c r="V33" s="107" t="str">
        <f aca="false">IF(S13="","",IF(S13="v",Q14,Q13))</f>
        <v/>
      </c>
      <c r="W33" s="166" t="str">
        <f aca="false">IF(S13="","",IF(S13="v",R14,R13))</f>
        <v/>
      </c>
      <c r="X33" s="127"/>
      <c r="Y33" s="152"/>
      <c r="AA33" s="137" t="s">
        <v>106</v>
      </c>
      <c r="AB33" s="138" t="n">
        <v>2</v>
      </c>
      <c r="AD33" s="1"/>
      <c r="AE33" s="1"/>
      <c r="AF33" s="1"/>
      <c r="AG33" s="1"/>
      <c r="AH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</row>
    <row r="34" customFormat="false" ht="13.8" hidden="false" customHeight="false" outlineLevel="0" collapsed="false">
      <c r="A34" s="1"/>
      <c r="B34" s="1"/>
      <c r="C34" s="1"/>
      <c r="D34" s="1"/>
      <c r="E34" s="1"/>
      <c r="F34" s="1"/>
      <c r="G34" s="1"/>
      <c r="H34" s="1"/>
      <c r="P34" s="1"/>
      <c r="Q34" s="1"/>
      <c r="T34" s="170" t="s">
        <v>139</v>
      </c>
      <c r="U34" s="130" t="s">
        <v>140</v>
      </c>
      <c r="V34" s="124" t="str">
        <f aca="false">IF(S17="","",IF(S17="v",Q18,Q17))</f>
        <v/>
      </c>
      <c r="W34" s="144" t="str">
        <f aca="false">IF(S17="","",IF(S17="v",R18,R17))</f>
        <v/>
      </c>
      <c r="X34" s="167"/>
      <c r="AD34" s="1"/>
      <c r="AE34" s="1"/>
      <c r="AF34" s="1"/>
      <c r="AG34" s="1"/>
      <c r="AH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customFormat="false" ht="13.8" hidden="false" customHeight="false" outlineLevel="0" collapsed="false">
      <c r="A35" s="1"/>
      <c r="B35" s="1"/>
      <c r="C35" s="1"/>
      <c r="D35" s="1"/>
      <c r="E35" s="1"/>
      <c r="F35" s="1"/>
      <c r="G35" s="1"/>
      <c r="H35" s="1"/>
      <c r="P35" s="1"/>
      <c r="Q35" s="1"/>
      <c r="R35" s="1"/>
      <c r="S35" s="1"/>
      <c r="T35" s="1"/>
      <c r="V35" s="137" t="s">
        <v>106</v>
      </c>
      <c r="W35" s="138"/>
      <c r="X35" s="174"/>
      <c r="AD35" s="1"/>
      <c r="AE35" s="1"/>
      <c r="AF35" s="1"/>
      <c r="AG35" s="1"/>
      <c r="AH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</row>
    <row r="36" customFormat="false" ht="13.8" hidden="false" customHeight="false" outlineLevel="0" collapsed="false">
      <c r="A36" s="1"/>
      <c r="B36" s="1"/>
      <c r="C36" s="1"/>
      <c r="D36" s="1"/>
      <c r="E36" s="1"/>
      <c r="F36" s="1"/>
      <c r="G36" s="1"/>
      <c r="H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customFormat="false" ht="13.8" hidden="false" customHeight="false" outlineLevel="0" collapsed="false">
      <c r="A37" s="1"/>
      <c r="B37" s="1"/>
      <c r="C37" s="1"/>
      <c r="D37" s="1"/>
      <c r="E37" s="1"/>
      <c r="F37" s="1"/>
      <c r="G37" s="1"/>
      <c r="H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</row>
    <row r="38" customFormat="false" ht="13.8" hidden="false" customHeight="false" outlineLevel="0" collapsed="false">
      <c r="A38" s="1"/>
      <c r="B38" s="1"/>
      <c r="C38" s="1"/>
      <c r="D38" s="1"/>
      <c r="E38" s="1"/>
      <c r="F38" s="1"/>
      <c r="G38" s="1"/>
      <c r="H38" s="1"/>
      <c r="T38" s="1"/>
      <c r="U38" s="1"/>
      <c r="V38" s="1"/>
      <c r="W38" s="1"/>
      <c r="X38" s="1"/>
      <c r="Y38" s="1"/>
      <c r="Z38" s="113" t="s">
        <v>141</v>
      </c>
      <c r="AA38" s="113"/>
      <c r="AB38" s="113"/>
      <c r="AC38" s="113"/>
      <c r="AD38" s="1"/>
      <c r="AE38" s="1"/>
      <c r="AF38" s="1"/>
      <c r="AG38" s="1"/>
      <c r="AH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customFormat="false" ht="13.8" hidden="false" customHeight="false" outlineLevel="0" collapsed="false">
      <c r="A39" s="1"/>
      <c r="B39" s="1"/>
      <c r="C39" s="1"/>
      <c r="D39" s="1"/>
      <c r="E39" s="1"/>
      <c r="F39" s="1"/>
      <c r="G39" s="1"/>
      <c r="H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</row>
    <row r="40" customFormat="false" ht="13.8" hidden="false" customHeight="false" outlineLevel="0" collapsed="false">
      <c r="A40" s="1"/>
      <c r="B40" s="1"/>
      <c r="C40" s="1"/>
      <c r="D40" s="1"/>
      <c r="E40" s="1"/>
      <c r="F40" s="1"/>
      <c r="G40" s="1"/>
      <c r="H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customFormat="false" ht="13.8" hidden="false" customHeight="false" outlineLevel="0" collapsed="false">
      <c r="A41" s="1"/>
      <c r="B41" s="1"/>
      <c r="C41" s="1"/>
      <c r="D41" s="1"/>
      <c r="E41" s="1"/>
      <c r="F41" s="1"/>
      <c r="G41" s="1"/>
      <c r="H41" s="1"/>
      <c r="T41" s="1"/>
      <c r="U41" s="1"/>
      <c r="V41" s="1"/>
      <c r="W41" s="1"/>
      <c r="X41" s="1"/>
      <c r="Y41" s="175"/>
      <c r="Z41" s="121"/>
      <c r="AA41" s="114" t="str">
        <f aca="false">IF(X29="","",IF(X29="v",V30,V29))</f>
        <v/>
      </c>
      <c r="AB41" s="166" t="str">
        <f aca="false">IF(X29="","",IF(X29="v",W30,W29))</f>
        <v/>
      </c>
      <c r="AC41" s="127"/>
      <c r="AD41" s="146" t="str">
        <f aca="false">IF(AC41="","",IF(AC41="v","7","8"))</f>
        <v/>
      </c>
      <c r="AE41" s="1"/>
      <c r="AF41" s="1"/>
      <c r="AG41" s="1"/>
      <c r="AH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customFormat="false" ht="13.8" hidden="false" customHeight="false" outlineLevel="0" collapsed="false">
      <c r="A42" s="1"/>
      <c r="B42" s="1"/>
      <c r="C42" s="1"/>
      <c r="D42" s="1"/>
      <c r="E42" s="1"/>
      <c r="F42" s="1"/>
      <c r="G42" s="1"/>
      <c r="H42" s="1"/>
      <c r="T42" s="1"/>
      <c r="U42" s="1"/>
      <c r="V42" s="1"/>
      <c r="W42" s="1"/>
      <c r="X42" s="1"/>
      <c r="Y42" s="170" t="s">
        <v>142</v>
      </c>
      <c r="Z42" s="130"/>
      <c r="AA42" s="124" t="str">
        <f aca="false">IF(X33="","",IF(X33="v",V34,V33))</f>
        <v/>
      </c>
      <c r="AB42" s="144" t="str">
        <f aca="false">IF(X33="","",IF(X33="v",W34,W33))</f>
        <v/>
      </c>
      <c r="AC42" s="133"/>
      <c r="AD42" s="149" t="str">
        <f aca="false">IF(AC41="","",IF(AC41="v","8","7"))</f>
        <v/>
      </c>
      <c r="AE42" s="1"/>
      <c r="AF42" s="1"/>
      <c r="AG42" s="1"/>
      <c r="AH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customFormat="false" ht="13.8" hidden="false" customHeight="false" outlineLevel="0" collapsed="false">
      <c r="A43" s="1"/>
      <c r="B43" s="1"/>
      <c r="C43" s="1"/>
      <c r="D43" s="1"/>
      <c r="E43" s="1"/>
      <c r="F43" s="1"/>
      <c r="G43" s="1"/>
      <c r="H43" s="1"/>
      <c r="T43" s="1"/>
      <c r="U43" s="1"/>
      <c r="V43" s="1"/>
      <c r="W43" s="1"/>
      <c r="X43" s="1"/>
      <c r="Y43" s="170" t="s">
        <v>143</v>
      </c>
      <c r="AA43" s="137" t="s">
        <v>106</v>
      </c>
      <c r="AB43" s="138"/>
      <c r="AC43" s="174"/>
      <c r="AD43" s="1"/>
      <c r="AE43" s="1"/>
      <c r="AF43" s="1"/>
      <c r="AG43" s="1"/>
      <c r="AH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customFormat="false" ht="13.8" hidden="false" customHeight="false" outlineLevel="0" collapsed="false">
      <c r="A44" s="1"/>
      <c r="B44" s="1"/>
      <c r="C44" s="1"/>
      <c r="D44" s="1"/>
      <c r="E44" s="1"/>
      <c r="F44" s="1"/>
      <c r="G44" s="1"/>
      <c r="H44" s="1"/>
      <c r="T44" s="1"/>
      <c r="U44" s="1"/>
      <c r="V44" s="1"/>
      <c r="W44" s="1"/>
      <c r="X44" s="1"/>
      <c r="Y44" s="1"/>
      <c r="Z44" s="1"/>
      <c r="AA44" s="1"/>
      <c r="AB44" s="1"/>
      <c r="AC44" s="1"/>
      <c r="AG44" s="108"/>
      <c r="AH44" s="108"/>
    </row>
    <row r="45" customFormat="false" ht="13.8" hidden="false" customHeight="false" outlineLevel="0" collapsed="false">
      <c r="A45" s="1"/>
      <c r="B45" s="1"/>
      <c r="C45" s="1"/>
      <c r="D45" s="1"/>
      <c r="E45" s="1"/>
      <c r="F45" s="1"/>
      <c r="G45" s="1"/>
      <c r="H45" s="1"/>
      <c r="V45" s="1"/>
      <c r="W45" s="1"/>
      <c r="X45" s="1"/>
      <c r="Y45" s="1"/>
      <c r="Z45" s="1"/>
      <c r="AA45" s="1"/>
      <c r="AB45" s="1"/>
      <c r="AC45" s="1"/>
      <c r="AD45" s="1"/>
    </row>
    <row r="46" customFormat="false" ht="13.8" hidden="false" customHeight="false" outlineLevel="0" collapsed="false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customFormat="false" ht="13.8" hidden="false" customHeight="false" outlineLevel="0" collapsed="false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customFormat="false" ht="13.8" hidden="false" customHeight="false" outlineLevel="0" collapsed="false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customFormat="false" ht="13.8" hidden="false" customHeight="false" outlineLevel="0" collapsed="false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customFormat="false" ht="13.8" hidden="false" customHeight="false" outlineLevel="0" collapsed="false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customFormat="false" ht="13.8" hidden="false" customHeight="false" outlineLevel="0" collapsed="false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customFormat="false" ht="13.8" hidden="false" customHeight="false" outlineLevel="0" collapsed="false">
      <c r="A52" s="1"/>
      <c r="B52" s="1"/>
      <c r="C52" s="1"/>
      <c r="D52" s="1"/>
      <c r="E52" s="1"/>
      <c r="F52" s="1"/>
      <c r="G52" s="1"/>
      <c r="H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customFormat="false" ht="13.8" hidden="false" customHeight="false" outlineLevel="0" collapsed="false"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customFormat="false" ht="13.8" hidden="false" customHeight="false" outlineLevel="0" collapsed="false"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customFormat="false" ht="13.8" hidden="false" customHeight="false" outlineLevel="0" collapsed="false"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customFormat="false" ht="13.8" hidden="false" customHeight="false" outlineLevel="0" collapsed="false"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customFormat="false" ht="13.8" hidden="false" customHeight="false" outlineLevel="0" collapsed="false"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customFormat="false" ht="13.8" hidden="false" customHeight="false" outlineLevel="0" collapsed="false"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customFormat="false" ht="13.8" hidden="false" customHeight="false" outlineLevel="0" collapsed="false"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customFormat="false" ht="13.8" hidden="false" customHeight="false" outlineLevel="0" collapsed="false"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customFormat="false" ht="13.8" hidden="false" customHeight="false" outlineLevel="0" collapsed="false"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customFormat="false" ht="13.8" hidden="false" customHeight="false" outlineLevel="0" collapsed="false"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customFormat="false" ht="13.8" hidden="false" customHeight="false" outlineLevel="0" collapsed="false"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customFormat="false" ht="13.8" hidden="false" customHeight="false" outlineLevel="0" collapsed="false"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customFormat="false" ht="13.8" hidden="false" customHeight="false" outlineLevel="0" collapsed="false"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customFormat="false" ht="13.8" hidden="false" customHeight="false" outlineLevel="0" collapsed="false"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customFormat="false" ht="13.8" hidden="false" customHeight="false" outlineLevel="0" collapsed="false"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customFormat="false" ht="13.8" hidden="false" customHeight="false" outlineLevel="0" collapsed="false"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customFormat="false" ht="13.8" hidden="false" customHeight="false" outlineLevel="0" collapsed="false"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customFormat="false" ht="13.8" hidden="false" customHeight="false" outlineLevel="0" collapsed="false"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customFormat="false" ht="13.8" hidden="false" customHeight="false" outlineLevel="0" collapsed="false"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customFormat="false" ht="13.8" hidden="false" customHeight="false" outlineLevel="0" collapsed="false"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customFormat="false" ht="13.8" hidden="false" customHeight="false" outlineLevel="0" collapsed="false"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customFormat="false" ht="13.8" hidden="false" customHeight="false" outlineLevel="0" collapsed="false"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7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customFormat="false" ht="13.8" hidden="false" customHeight="false" outlineLevel="0" collapsed="false"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9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customFormat="false" ht="13.8" hidden="false" customHeight="false" outlineLevel="0" collapsed="false"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80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customFormat="false" ht="13.8" hidden="false" customHeight="false" outlineLevel="0" collapsed="false"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80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customFormat="false" ht="13.8" hidden="false" customHeight="false" outlineLevel="0" collapsed="false"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80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customFormat="false" ht="13.8" hidden="false" customHeight="false" outlineLevel="0" collapsed="false"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80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customFormat="false" ht="13.8" hidden="false" customHeight="false" outlineLevel="0" collapsed="false"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customFormat="false" ht="13.8" hidden="false" customHeight="false" outlineLevel="0" collapsed="false"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customFormat="false" ht="13.8" hidden="false" customHeight="false" outlineLevel="0" collapsed="false"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customFormat="false" ht="13.8" hidden="false" customHeight="false" outlineLevel="0" collapsed="false"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customFormat="false" ht="13.8" hidden="false" customHeight="false" outlineLevel="0" collapsed="false"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customFormat="false" ht="13.8" hidden="false" customHeight="false" outlineLevel="0" collapsed="false"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customFormat="false" ht="13.8" hidden="false" customHeight="false" outlineLevel="0" collapsed="false"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customFormat="false" ht="13.8" hidden="false" customHeight="false" outlineLevel="0" collapsed="false"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customFormat="false" ht="13.8" hidden="false" customHeight="false" outlineLevel="0" collapsed="false"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customFormat="false" ht="13.8" hidden="false" customHeight="false" outlineLevel="0" collapsed="false"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customFormat="false" ht="13.8" hidden="false" customHeight="false" outlineLevel="0" collapsed="false"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customFormat="false" ht="13.8" hidden="false" customHeight="false" outlineLevel="0" collapsed="false"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</sheetData>
  <mergeCells count="12">
    <mergeCell ref="P2:S2"/>
    <mergeCell ref="A3:D3"/>
    <mergeCell ref="F3:I3"/>
    <mergeCell ref="K3:N3"/>
    <mergeCell ref="P3:S3"/>
    <mergeCell ref="U3:X3"/>
    <mergeCell ref="Z3:AC3"/>
    <mergeCell ref="Z19:AC19"/>
    <mergeCell ref="A27:D27"/>
    <mergeCell ref="U27:X27"/>
    <mergeCell ref="Z28:AC28"/>
    <mergeCell ref="Z38:AC38"/>
  </mergeCells>
  <conditionalFormatting sqref="X7 X15 AC11 AH19 I9 D31 I15:I16 D13 S5 S9 S13 S17 X29 X33 AC21 AC31 AC41 N5 N9 N13 N17 I7 D11 D29">
    <cfRule type="expression" priority="2" aboveAverage="0" equalAverage="0" bottom="0" percent="0" rank="0" text="" dxfId="2">
      <formula>AND(#ref!&lt;&gt;"",#ref!=#ref!)</formula>
    </cfRule>
  </conditionalFormatting>
  <conditionalFormatting sqref="W34 W32 D30">
    <cfRule type="expression" priority="3" aboveAverage="0" equalAverage="0" bottom="0" percent="0" rank="0" text="" dxfId="3">
      <formula>AND(#ref!&lt;&gt;"",#ref!=#ref!)</formula>
    </cfRule>
  </conditionalFormatting>
  <conditionalFormatting sqref="AH20 AB34">
    <cfRule type="expression" priority="4" aboveAverage="0" equalAverage="0" bottom="0" percent="0" rank="0" text="" dxfId="1">
      <formula>AND(#ref!&lt;&gt;"",#ref!=#ref!)</formula>
    </cfRule>
  </conditionalFormatting>
  <dataValidations count="5">
    <dataValidation allowBlank="true" error="Cette cellule ne peut contenir que :&#10;- &quot;v&quot; pour victoire&#10;- &quot;d&quot; pour défaite" errorStyle="stop" errorTitle="Mauvaise saisie" operator="equal" showDropDown="false" showErrorMessage="true" showInputMessage="true" sqref="AH19" type="list">
      <formula1>#ref!</formula1>
      <formula2>0</formula2>
    </dataValidation>
    <dataValidation allowBlank="true" error="Cette cellule ne peut contenir que :&#10;- &quot;v&quot; pour victoire&#10;- &quot;d&quot; pour défaite" errorStyle="stop" errorTitle="Mauvaise saisie" operator="equal" showDropDown="false" showErrorMessage="true" showInputMessage="true" sqref="AH20 D30 X30 X34" type="list">
      <formula1>#ref!</formula1>
      <formula2>0</formula2>
    </dataValidation>
    <dataValidation allowBlank="true" error="Cette cellule ne peut contenir que :&#10;- &quot;v&quot; pour victoire&#10;- &quot;d&quot; pour défaite" errorStyle="stop" errorTitle="Mauvaise saisie" operator="equal" showDropDown="false" showErrorMessage="true" showInputMessage="true" sqref="S5 X7 S9 S13 S17 X29 X33" type="list">
      <formula1>TED!$AU$2:$AU$3</formula1>
      <formula2>0</formula2>
    </dataValidation>
    <dataValidation allowBlank="true" error="Cette cellule ne peut contenir que :&#10;- &quot;v&quot; pour victoire&#10;- &quot;d&quot; pour défaite" errorStyle="stop" errorTitle="Mauvaise saisie" operator="equal" showDropDown="false" showErrorMessage="true" showInputMessage="true" sqref="X15" type="list">
      <formula1>TED!$AU$2:$AU$3</formula1>
      <formula2>0</formula2>
    </dataValidation>
    <dataValidation allowBlank="true" error="Cette cellule ne peut contenir que :&#10;- &quot;v&quot; pour victoire&#10;- &quot;d&quot; pour défaite" errorStyle="stop" errorTitle="Mauvaise saisie" operator="equal" showDropDown="false" showErrorMessage="true" showInputMessage="true" sqref="N5 I7 N9 D11 AC11 N13 I15 N17 AC21 D29 AC31 AC41" type="list">
      <formula1>TED!$AU$2:$AU$3</formula1>
      <formula2>0</formula2>
    </dataValidation>
  </dataValidation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6" activeCellId="0" sqref="I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.91"/>
    <col collapsed="false" customWidth="true" hidden="false" outlineLevel="0" max="3" min="3" style="1" width="29.37"/>
    <col collapsed="false" customWidth="true" hidden="false" outlineLevel="0" max="4" min="4" style="1" width="23.31"/>
  </cols>
  <sheetData>
    <row r="1" customFormat="false" ht="17.35" hidden="false" customHeight="false" outlineLevel="0" collapsed="false">
      <c r="A1" s="15" t="str">
        <f aca="false">Engagés!A1</f>
        <v>FEDERATION FRANCAISE</v>
      </c>
      <c r="B1" s="15"/>
      <c r="C1" s="16"/>
      <c r="D1" s="17"/>
      <c r="E1" s="17"/>
      <c r="F1" s="181"/>
    </row>
    <row r="2" customFormat="false" ht="17.35" hidden="false" customHeight="false" outlineLevel="0" collapsed="false">
      <c r="A2" s="15" t="str">
        <f aca="false">Engagés!A2</f>
        <v>DE TENNIS DE TABLE</v>
      </c>
      <c r="B2" s="15"/>
      <c r="C2" s="16"/>
      <c r="D2" s="17"/>
      <c r="E2" s="19"/>
      <c r="F2" s="19"/>
    </row>
    <row r="3" customFormat="false" ht="12.8" hidden="false" customHeight="false" outlineLevel="0" collapsed="false">
      <c r="A3" s="20"/>
      <c r="B3" s="20"/>
      <c r="C3" s="21"/>
      <c r="D3" s="20"/>
      <c r="E3" s="22"/>
      <c r="F3" s="20"/>
    </row>
    <row r="4" customFormat="false" ht="24.45" hidden="false" customHeight="false" outlineLevel="0" collapsed="false">
      <c r="A4" s="182" t="s">
        <v>144</v>
      </c>
      <c r="B4" s="182"/>
      <c r="C4" s="182"/>
      <c r="D4" s="182"/>
      <c r="E4" s="182"/>
      <c r="F4" s="182"/>
    </row>
    <row r="5" customFormat="false" ht="19.7" hidden="false" customHeight="false" outlineLevel="0" collapsed="false">
      <c r="A5" s="183"/>
      <c r="B5" s="183"/>
      <c r="C5" s="183"/>
      <c r="D5" s="183"/>
      <c r="E5" s="183"/>
      <c r="F5" s="183"/>
    </row>
    <row r="6" customFormat="false" ht="17.35" hidden="false" customHeight="false" outlineLevel="0" collapsed="false">
      <c r="A6" s="184" t="str">
        <f aca="false">Engagés!A4</f>
        <v>TOURNOI CHANDELEUR</v>
      </c>
      <c r="B6" s="184"/>
      <c r="C6" s="184"/>
      <c r="D6" s="184"/>
      <c r="E6" s="184"/>
      <c r="F6" s="184"/>
    </row>
    <row r="7" customFormat="false" ht="17.35" hidden="false" customHeight="false" outlineLevel="0" collapsed="false">
      <c r="A7" s="185" t="n">
        <f aca="false">Engagés!A7</f>
        <v>45695</v>
      </c>
      <c r="B7" s="185"/>
      <c r="C7" s="185"/>
      <c r="D7" s="185"/>
      <c r="E7" s="185"/>
      <c r="F7" s="185"/>
    </row>
    <row r="8" customFormat="false" ht="12.8" hidden="false" customHeight="false" outlineLevel="0" collapsed="false">
      <c r="A8" s="14"/>
      <c r="B8" s="14"/>
      <c r="C8" s="10"/>
      <c r="E8" s="14"/>
      <c r="F8" s="14"/>
    </row>
    <row r="9" customFormat="false" ht="12.8" hidden="false" customHeight="false" outlineLevel="0" collapsed="false">
      <c r="E9" s="1"/>
      <c r="F9" s="1"/>
    </row>
    <row r="10" customFormat="false" ht="22.7" hidden="false" customHeight="true" outlineLevel="0" collapsed="false">
      <c r="A10" s="186" t="s">
        <v>39</v>
      </c>
      <c r="B10" s="186" t="s">
        <v>145</v>
      </c>
      <c r="C10" s="186" t="s">
        <v>40</v>
      </c>
      <c r="D10" s="186" t="s">
        <v>42</v>
      </c>
      <c r="E10" s="186" t="s">
        <v>41</v>
      </c>
      <c r="F10" s="186" t="s">
        <v>44</v>
      </c>
    </row>
    <row r="11" customFormat="false" ht="22.7" hidden="false" customHeight="true" outlineLevel="0" collapsed="false">
      <c r="A11" s="187" t="n">
        <v>1</v>
      </c>
      <c r="B11" s="188" t="str">
        <f aca="false">IF(TED!$AC$11="","",IF(TED!$AC$11="v",TED!AB11,TED!AB12))</f>
        <v/>
      </c>
      <c r="C11" s="189" t="str">
        <f aca="false">IF(TED!$AC$11="","",IF(B11&lt;&gt;"",VLOOKUP(B11,Engagés!$A$16:$F$39,2,FALSE())))</f>
        <v/>
      </c>
      <c r="D11" s="189" t="str">
        <f aca="false">IF(TED!$AC$11="","",IF(B11&lt;&gt;"",VLOOKUP(B11,Engagés!$A$16:$F$39,4,FALSE())))</f>
        <v/>
      </c>
      <c r="E11" s="187" t="str">
        <f aca="false">IF(TED!$AC$11="","",IF(B11&lt;&gt;"",VLOOKUP(B11,Engagés!$A$16:$F$39,3,FALSE())))</f>
        <v/>
      </c>
      <c r="F11" s="187" t="str">
        <f aca="false">IF(TED!$AC$11="","",IF(B11&lt;&gt;"",VLOOKUP(B11,Engagés!$A$16:$F$39,6,FALSE())))</f>
        <v/>
      </c>
    </row>
    <row r="12" customFormat="false" ht="22.7" hidden="false" customHeight="true" outlineLevel="0" collapsed="false">
      <c r="A12" s="187" t="n">
        <v>2</v>
      </c>
      <c r="B12" s="188" t="str">
        <f aca="false">IF(TED!$AC$11="","",IF(TED!$AC$11="v",TED!AB12,TED!AB11))</f>
        <v/>
      </c>
      <c r="C12" s="189" t="str">
        <f aca="false">IF(TED!$AC$11="","",IF(B12&lt;&gt;"",VLOOKUP(B12,Engagés!$A$16:$F$39,2,FALSE())))</f>
        <v/>
      </c>
      <c r="D12" s="189" t="str">
        <f aca="false">IF(TED!$AC$11="","",IF(B12&lt;&gt;"",VLOOKUP(B12,Engagés!$A$16:$F$39,4,FALSE())))</f>
        <v/>
      </c>
      <c r="E12" s="187" t="str">
        <f aca="false">IF(TED!$AC$11="","",IF(B12&lt;&gt;"",VLOOKUP(B12,Engagés!$A$16:$F$39,3,FALSE())))</f>
        <v/>
      </c>
      <c r="F12" s="187" t="str">
        <f aca="false">IF(TED!$AC$11="","",IF(B12&lt;&gt;"",VLOOKUP(B12,Engagés!$A$16:$F$39,6,FALSE())))</f>
        <v/>
      </c>
    </row>
    <row r="13" customFormat="false" ht="22.7" hidden="false" customHeight="true" outlineLevel="0" collapsed="false">
      <c r="A13" s="187" t="n">
        <v>3</v>
      </c>
      <c r="B13" s="188" t="str">
        <f aca="false">IF(TED!$AC$21="","",IF(TED!$AC$21="v",TED!AB21,TED!AB22))</f>
        <v/>
      </c>
      <c r="C13" s="189" t="str">
        <f aca="false">IF(TED!$AC$21="","",IF(B13&lt;&gt;"",VLOOKUP(B13,Engagés!$A$16:$F$39,2,FALSE())))</f>
        <v/>
      </c>
      <c r="D13" s="189" t="str">
        <f aca="false">IF(TED!$AC$21="","",IF(B13&lt;&gt;"",VLOOKUP(B13,Engagés!$A$16:$F$39,4,FALSE())))</f>
        <v/>
      </c>
      <c r="E13" s="187" t="str">
        <f aca="false">IF(TED!$AC$21="","",IF(B13&lt;&gt;"",VLOOKUP(B13,Engagés!$A$16:$F$39,3,FALSE())))</f>
        <v/>
      </c>
      <c r="F13" s="187" t="str">
        <f aca="false">IF(TED!$AC$21="","",IF(B13&lt;&gt;"",VLOOKUP(B13,Engagés!$A$16:$F$39,6,FALSE())))</f>
        <v/>
      </c>
    </row>
    <row r="14" customFormat="false" ht="22.7" hidden="false" customHeight="true" outlineLevel="0" collapsed="false">
      <c r="A14" s="187" t="n">
        <v>4</v>
      </c>
      <c r="B14" s="188" t="str">
        <f aca="false">IF(TED!$AC$21="","",IF(TED!$AC$21="v",TED!AB22,TED!AB21))</f>
        <v/>
      </c>
      <c r="C14" s="189" t="str">
        <f aca="false">IF(TED!$AC$21="","",IF(B14&lt;&gt;"",VLOOKUP(B14,Engagés!$A$16:$F$39,2,FALSE())))</f>
        <v/>
      </c>
      <c r="D14" s="189" t="str">
        <f aca="false">IF(TED!$AC$21="","",IF(B14&lt;&gt;"",VLOOKUP(B14,Engagés!$A$16:$F$39,4,FALSE())))</f>
        <v/>
      </c>
      <c r="E14" s="187" t="str">
        <f aca="false">IF(TED!$AC$21="","",IF(B14&lt;&gt;"",VLOOKUP(B14,Engagés!$A$16:$F$39,3,FALSE())))</f>
        <v/>
      </c>
      <c r="F14" s="187" t="str">
        <f aca="false">IF(TED!$AC$21="","",IF(B14&lt;&gt;"",VLOOKUP(B14,Engagés!$A$16:$F$39,6,FALSE())))</f>
        <v/>
      </c>
    </row>
    <row r="15" customFormat="false" ht="22.7" hidden="false" customHeight="true" outlineLevel="0" collapsed="false">
      <c r="A15" s="187" t="n">
        <v>5</v>
      </c>
      <c r="B15" s="188" t="str">
        <f aca="false">IF(TED!$AC$31="","",IF(TED!$AC$31="v",TED!AB31,TED!AB32))</f>
        <v/>
      </c>
      <c r="C15" s="189" t="str">
        <f aca="false">IF(TED!$AC$31="","",IF(B15&lt;&gt;"",VLOOKUP(B15,Engagés!$A$16:$F$39,2,FALSE())))</f>
        <v/>
      </c>
      <c r="D15" s="189" t="str">
        <f aca="false">IF(TED!$AC$31="","",IF(B15&lt;&gt;"",VLOOKUP(B15,Engagés!$A$16:$F$39,4,FALSE())))</f>
        <v/>
      </c>
      <c r="E15" s="187" t="str">
        <f aca="false">IF(TED!$AC$31="","",IF(B15&lt;&gt;"",VLOOKUP(B15,Engagés!$A$16:$F$39,3,FALSE())))</f>
        <v/>
      </c>
      <c r="F15" s="187" t="str">
        <f aca="false">IF(TED!$AC$31="","",IF(B15&lt;&gt;"",VLOOKUP(B15,Engagés!$A$16:$F$39,6,FALSE())))</f>
        <v/>
      </c>
    </row>
    <row r="16" customFormat="false" ht="22.7" hidden="false" customHeight="true" outlineLevel="0" collapsed="false">
      <c r="A16" s="187" t="n">
        <v>6</v>
      </c>
      <c r="B16" s="188" t="str">
        <f aca="false">IF(TED!$AC$31="","",IF(TED!$AC$31="v",TED!AB32,TED!AB31))</f>
        <v/>
      </c>
      <c r="C16" s="189" t="str">
        <f aca="false">IF(TED!$AC$31="","",IF(B16&lt;&gt;"",VLOOKUP(B16,Engagés!$A$16:$F$39,2,FALSE())))</f>
        <v/>
      </c>
      <c r="D16" s="189" t="str">
        <f aca="false">IF(TED!$AC$31="","",IF(B16&lt;&gt;"",VLOOKUP(B16,Engagés!$A$16:$F$39,4,FALSE())))</f>
        <v/>
      </c>
      <c r="E16" s="187" t="str">
        <f aca="false">IF(TED!$AC$31="","",IF(B16&lt;&gt;"",VLOOKUP(B16,Engagés!$A$16:$F$39,3,FALSE())))</f>
        <v/>
      </c>
      <c r="F16" s="187" t="str">
        <f aca="false">IF(TED!$AC$31="","",IF(B16&lt;&gt;"",VLOOKUP(B16,Engagés!$A$16:$F$39,6,FALSE())))</f>
        <v/>
      </c>
      <c r="G16" s="1"/>
    </row>
    <row r="17" customFormat="false" ht="22.7" hidden="false" customHeight="true" outlineLevel="0" collapsed="false">
      <c r="A17" s="187" t="n">
        <v>7</v>
      </c>
      <c r="B17" s="188" t="str">
        <f aca="false">IF(TED!$AC$41="","",IF(TED!$AC$41="v",TED!AB41,TED!AB42))</f>
        <v/>
      </c>
      <c r="C17" s="189" t="str">
        <f aca="false">IF(TED!$AC$41="","",IF(B17&lt;&gt;"",VLOOKUP(B17,Engagés!$A$16:$F$39,2,FALSE())))</f>
        <v/>
      </c>
      <c r="D17" s="189" t="str">
        <f aca="false">IF(TED!$AC$41="","",IF(B17&lt;&gt;"",VLOOKUP(B17,Engagés!$A$16:$F$39,4,FALSE())))</f>
        <v/>
      </c>
      <c r="E17" s="187" t="str">
        <f aca="false">IF(TED!$AC$41="","",IF(B17&lt;&gt;"",VLOOKUP(B17,Engagés!$A$16:$F$39,3,FALSE())))</f>
        <v/>
      </c>
      <c r="F17" s="187" t="str">
        <f aca="false">IF(TED!$AC$41="","",IF(B17&lt;&gt;"",VLOOKUP(B17,Engagés!$A$16:$F$39,6,FALSE())))</f>
        <v/>
      </c>
    </row>
    <row r="18" customFormat="false" ht="22.7" hidden="false" customHeight="true" outlineLevel="0" collapsed="false">
      <c r="A18" s="187" t="n">
        <v>8</v>
      </c>
      <c r="B18" s="188" t="str">
        <f aca="false">IF(TED!$AC$41="","",IF(TED!$AC$41="v",TED!AB42,TED!AB41))</f>
        <v/>
      </c>
      <c r="C18" s="189" t="str">
        <f aca="false">IF(TED!$AC$41="","",IF(B18&lt;&gt;"",VLOOKUP(B18,Engagés!$A$16:$F$39,2,FALSE())))</f>
        <v/>
      </c>
      <c r="D18" s="189" t="str">
        <f aca="false">IF(TED!$AC$41="","",IF(B18&lt;&gt;"",VLOOKUP(B18,Engagés!$A$16:$F$39,4,FALSE())))</f>
        <v/>
      </c>
      <c r="E18" s="187" t="str">
        <f aca="false">IF(TED!$AC$41="","",IF(B18&lt;&gt;"",VLOOKUP(B18,Engagés!$A$16:$F$39,3,FALSE())))</f>
        <v/>
      </c>
      <c r="F18" s="187" t="str">
        <f aca="false">IF(TED!$AC$41="","",IF(B18&lt;&gt;"",VLOOKUP(B18,Engagés!$A$16:$F$39,6,FALSE())))</f>
        <v/>
      </c>
      <c r="G18" s="1"/>
    </row>
    <row r="19" customFormat="false" ht="22.7" hidden="false" customHeight="true" outlineLevel="0" collapsed="false">
      <c r="A19" s="187" t="n">
        <v>9</v>
      </c>
      <c r="B19" s="188" t="str">
        <f aca="false">IF(TED!$D$11="","",IF(TED!$D$11="v",TED!C11,TED!C12))</f>
        <v/>
      </c>
      <c r="C19" s="189" t="str">
        <f aca="false">IF(TED!$D$11="","",IF(B19&lt;&gt;"",VLOOKUP(B19,Engagés!$A$16:$F$39,2,FALSE())))</f>
        <v/>
      </c>
      <c r="D19" s="189" t="str">
        <f aca="false">IF(TED!$D$11="","",IF(B19&lt;&gt;"",VLOOKUP(B19,Engagés!$A$16:$F$39,4,FALSE())))</f>
        <v/>
      </c>
      <c r="E19" s="187" t="str">
        <f aca="false">IF(TED!$D$11="","",IF(B19&lt;&gt;"",VLOOKUP(B19,Engagés!$A$16:$F$39,3,FALSE())))</f>
        <v/>
      </c>
      <c r="F19" s="187" t="str">
        <f aca="false">IF(TED!$D$11="","",IF(B19&lt;&gt;"",VLOOKUP(B19,Engagés!$A$16:$F$39,6,FALSE())))</f>
        <v/>
      </c>
    </row>
    <row r="20" customFormat="false" ht="22.7" hidden="false" customHeight="true" outlineLevel="0" collapsed="false">
      <c r="A20" s="187" t="n">
        <v>10</v>
      </c>
      <c r="B20" s="188" t="str">
        <f aca="false">IF(TED!$D$11="","",IF(TED!$D$11="v",TED!C12,TED!C11))</f>
        <v/>
      </c>
      <c r="C20" s="189" t="str">
        <f aca="false">IF(TED!$D$11="","",IF(B20&lt;&gt;"",VLOOKUP(B20,Engagés!$A$16:$F$39,2,FALSE())))</f>
        <v/>
      </c>
      <c r="D20" s="189" t="str">
        <f aca="false">IF(TED!$D$11="","",IF(B20&lt;&gt;"",VLOOKUP(B20,Engagés!$A$16:$F$39,4,FALSE())))</f>
        <v/>
      </c>
      <c r="E20" s="187" t="str">
        <f aca="false">IF(TED!$D$11="","",IF(B20&lt;&gt;"",VLOOKUP(B20,Engagés!$A$16:$F$39,3,FALSE())))</f>
        <v/>
      </c>
      <c r="F20" s="187" t="str">
        <f aca="false">IF(TED!$D$11="","",IF(B20&lt;&gt;"",VLOOKUP(B20,Engagés!$A$16:$F$39,6,FALSE())))</f>
        <v/>
      </c>
    </row>
    <row r="21" customFormat="false" ht="22.7" hidden="false" customHeight="true" outlineLevel="0" collapsed="false">
      <c r="A21" s="187" t="n">
        <v>11</v>
      </c>
      <c r="B21" s="188" t="str">
        <f aca="false">IF(TED!$D$29="","",IF(TED!$D$29="v",TED!C29,TED!C30))</f>
        <v/>
      </c>
      <c r="C21" s="189" t="str">
        <f aca="false">IF(TED!$D$29="","",IF(B21&lt;&gt;"",VLOOKUP(B21,Engagés!$A$16:$F$39,2,FALSE())))</f>
        <v/>
      </c>
      <c r="D21" s="189" t="str">
        <f aca="false">IF(TED!$D$29="","",IF(B21&lt;&gt;"",VLOOKUP(B21,Engagés!$A$16:$F$39,4,FALSE())))</f>
        <v/>
      </c>
      <c r="E21" s="187" t="str">
        <f aca="false">IF(TED!$D$29="","",IF(B21&lt;&gt;"",VLOOKUP(B21,Engagés!$A$16:$F$39,3,FALSE())))</f>
        <v/>
      </c>
      <c r="F21" s="187" t="str">
        <f aca="false">IF(TED!$D$29="","",IF(B21&lt;&gt;"",VLOOKUP(B21,Engagés!$A$16:$F$39,6,FALSE())))</f>
        <v/>
      </c>
    </row>
    <row r="22" customFormat="false" ht="22.7" hidden="false" customHeight="true" outlineLevel="0" collapsed="false">
      <c r="A22" s="187" t="n">
        <v>12</v>
      </c>
      <c r="B22" s="188" t="str">
        <f aca="false">IF(TED!$D$29="","",IF(TED!$D$29="v",TED!C30,TED!C29))</f>
        <v/>
      </c>
      <c r="C22" s="189" t="str">
        <f aca="false">IF(TED!$D$29="","",IF(B22&lt;&gt;"",VLOOKUP(B22,Engagés!$A$16:$F$39,2,FALSE())))</f>
        <v/>
      </c>
      <c r="D22" s="189" t="str">
        <f aca="false">IF(TED!$D$29="","",IF(B22&lt;&gt;"",VLOOKUP(B22,Engagés!$A$16:$F$39,4,FALSE())))</f>
        <v/>
      </c>
      <c r="E22" s="187" t="str">
        <f aca="false">IF(TED!$D$29="","",IF(B22&lt;&gt;"",VLOOKUP(B22,Engagés!$A$16:$F$39,3,FALSE())))</f>
        <v/>
      </c>
      <c r="F22" s="187" t="str">
        <f aca="false">IF(TED!$D$29="","",IF(B22&lt;&gt;"",VLOOKUP(B22,Engagés!$A$16:$F$39,6,FALSE())))</f>
        <v/>
      </c>
    </row>
  </sheetData>
  <mergeCells count="4">
    <mergeCell ref="A4:F4"/>
    <mergeCell ref="A5:F5"/>
    <mergeCell ref="A6:F6"/>
    <mergeCell ref="A7:F7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4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U5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.65"/>
    <col collapsed="false" customWidth="true" hidden="false" outlineLevel="0" max="8" min="2" style="1" width="7.66"/>
    <col collapsed="false" customWidth="true" hidden="false" outlineLevel="0" max="10" min="9" style="1" width="2.55"/>
    <col collapsed="false" customWidth="true" hidden="false" outlineLevel="0" max="18" min="11" style="1" width="7.66"/>
  </cols>
  <sheetData>
    <row r="1" customFormat="false" ht="28.35" hidden="false" customHeight="true" outlineLevel="0" collapsed="false">
      <c r="A1" s="190" t="str">
        <f aca="false">Engagés!$A$4</f>
        <v>TOURNOI CHANDELEUR</v>
      </c>
      <c r="B1" s="190"/>
      <c r="C1" s="190"/>
      <c r="D1" s="190"/>
      <c r="E1" s="190"/>
      <c r="F1" s="190"/>
      <c r="G1" s="190"/>
      <c r="H1" s="190"/>
      <c r="I1" s="191"/>
      <c r="J1" s="192"/>
      <c r="K1" s="190" t="str">
        <f aca="false">Engagés!$A$4</f>
        <v>TOURNOI CHANDELEUR</v>
      </c>
      <c r="L1" s="190"/>
      <c r="M1" s="190"/>
      <c r="N1" s="190"/>
      <c r="O1" s="190"/>
      <c r="P1" s="190"/>
      <c r="Q1" s="190"/>
      <c r="R1" s="190"/>
    </row>
    <row r="2" customFormat="false" ht="17" hidden="false" customHeight="true" outlineLevel="0" collapsed="false">
      <c r="A2" s="193"/>
      <c r="B2" s="194"/>
      <c r="C2" s="194"/>
      <c r="D2" s="195" t="s">
        <v>146</v>
      </c>
      <c r="E2" s="196"/>
      <c r="F2" s="194"/>
      <c r="G2" s="194"/>
      <c r="H2" s="197"/>
      <c r="I2" s="191"/>
      <c r="J2" s="192"/>
      <c r="K2" s="193"/>
      <c r="L2" s="194"/>
      <c r="M2" s="194"/>
      <c r="N2" s="195" t="s">
        <v>146</v>
      </c>
      <c r="O2" s="196"/>
      <c r="P2" s="194"/>
      <c r="Q2" s="194"/>
      <c r="R2" s="197"/>
    </row>
    <row r="3" customFormat="false" ht="28.35" hidden="false" customHeight="true" outlineLevel="0" collapsed="false">
      <c r="A3" s="198"/>
      <c r="B3" s="199" t="n">
        <f aca="false">Engagés!$A$7</f>
        <v>45695</v>
      </c>
      <c r="C3" s="199"/>
      <c r="D3" s="199"/>
      <c r="E3" s="199"/>
      <c r="F3" s="199"/>
      <c r="G3" s="199"/>
      <c r="H3" s="197"/>
      <c r="I3" s="191"/>
      <c r="J3" s="192"/>
      <c r="K3" s="198"/>
      <c r="L3" s="199" t="n">
        <f aca="false">Engagés!$A$7</f>
        <v>45695</v>
      </c>
      <c r="M3" s="199"/>
      <c r="N3" s="199"/>
      <c r="O3" s="199"/>
      <c r="P3" s="199"/>
      <c r="Q3" s="199"/>
      <c r="R3" s="197"/>
    </row>
    <row r="4" customFormat="false" ht="17" hidden="false" customHeight="true" outlineLevel="0" collapsed="false">
      <c r="A4" s="200"/>
      <c r="B4" s="201"/>
      <c r="C4" s="201"/>
      <c r="D4" s="201"/>
      <c r="E4" s="194"/>
      <c r="F4" s="194"/>
      <c r="G4" s="194"/>
      <c r="H4" s="197"/>
      <c r="I4" s="191"/>
      <c r="J4" s="192"/>
      <c r="K4" s="200"/>
      <c r="L4" s="201"/>
      <c r="M4" s="201"/>
      <c r="N4" s="201"/>
      <c r="O4" s="194"/>
      <c r="P4" s="194"/>
      <c r="Q4" s="194"/>
      <c r="R4" s="197"/>
    </row>
    <row r="5" customFormat="false" ht="17" hidden="false" customHeight="true" outlineLevel="0" collapsed="false">
      <c r="A5" s="193"/>
      <c r="B5" s="194" t="s">
        <v>46</v>
      </c>
      <c r="C5" s="202"/>
      <c r="E5" s="194" t="s">
        <v>61</v>
      </c>
      <c r="F5" s="194"/>
      <c r="G5" s="194"/>
      <c r="H5" s="197"/>
      <c r="I5" s="191"/>
      <c r="J5" s="192"/>
      <c r="K5" s="193"/>
      <c r="L5" s="194" t="s">
        <v>46</v>
      </c>
      <c r="M5" s="202"/>
      <c r="O5" s="194" t="s">
        <v>61</v>
      </c>
      <c r="P5" s="194"/>
      <c r="Q5" s="194"/>
      <c r="R5" s="197"/>
    </row>
    <row r="6" customFormat="false" ht="17" hidden="false" customHeight="true" outlineLevel="0" collapsed="false">
      <c r="A6" s="203" t="s">
        <v>147</v>
      </c>
      <c r="B6" s="204"/>
      <c r="C6" s="204"/>
      <c r="D6" s="204"/>
      <c r="E6" s="204"/>
      <c r="F6" s="204"/>
      <c r="G6" s="204"/>
      <c r="H6" s="205"/>
      <c r="I6" s="191"/>
      <c r="J6" s="192"/>
      <c r="K6" s="203" t="s">
        <v>147</v>
      </c>
      <c r="L6" s="204"/>
      <c r="M6" s="204"/>
      <c r="N6" s="204"/>
      <c r="O6" s="204"/>
      <c r="P6" s="204"/>
      <c r="Q6" s="204"/>
      <c r="R6" s="205"/>
    </row>
    <row r="7" customFormat="false" ht="17" hidden="false" customHeight="true" outlineLevel="0" collapsed="false">
      <c r="A7" s="193"/>
      <c r="B7" s="194"/>
      <c r="C7" s="194"/>
      <c r="D7" s="206" t="s">
        <v>67</v>
      </c>
      <c r="E7" s="206"/>
      <c r="F7" s="206"/>
      <c r="G7" s="206"/>
      <c r="H7" s="206"/>
      <c r="I7" s="191"/>
      <c r="J7" s="192"/>
      <c r="K7" s="193"/>
      <c r="L7" s="194"/>
      <c r="M7" s="194"/>
      <c r="N7" s="206" t="s">
        <v>67</v>
      </c>
      <c r="O7" s="206"/>
      <c r="P7" s="206"/>
      <c r="Q7" s="206"/>
      <c r="R7" s="206"/>
    </row>
    <row r="8" customFormat="false" ht="17" hidden="false" customHeight="true" outlineLevel="0" collapsed="false">
      <c r="A8" s="207" t="s">
        <v>148</v>
      </c>
      <c r="B8" s="207"/>
      <c r="C8" s="207"/>
      <c r="D8" s="208" t="n">
        <v>1</v>
      </c>
      <c r="E8" s="208" t="n">
        <v>2</v>
      </c>
      <c r="F8" s="208" t="n">
        <v>3</v>
      </c>
      <c r="G8" s="208" t="n">
        <v>4</v>
      </c>
      <c r="H8" s="208" t="n">
        <v>5</v>
      </c>
      <c r="I8" s="191"/>
      <c r="J8" s="192"/>
      <c r="K8" s="207" t="s">
        <v>148</v>
      </c>
      <c r="L8" s="207"/>
      <c r="M8" s="207"/>
      <c r="N8" s="208" t="n">
        <v>1</v>
      </c>
      <c r="O8" s="208" t="n">
        <v>2</v>
      </c>
      <c r="P8" s="208" t="n">
        <v>3</v>
      </c>
      <c r="Q8" s="208" t="n">
        <v>4</v>
      </c>
      <c r="R8" s="208" t="n">
        <v>5</v>
      </c>
    </row>
    <row r="9" customFormat="false" ht="17" hidden="false" customHeight="true" outlineLevel="0" collapsed="false">
      <c r="A9" s="207"/>
      <c r="B9" s="209"/>
      <c r="C9" s="209"/>
      <c r="D9" s="210" t="s">
        <v>149</v>
      </c>
      <c r="E9" s="210"/>
      <c r="F9" s="210"/>
      <c r="G9" s="210"/>
      <c r="H9" s="210"/>
      <c r="I9" s="191"/>
      <c r="J9" s="192"/>
      <c r="K9" s="207"/>
      <c r="L9" s="209"/>
      <c r="M9" s="209"/>
      <c r="N9" s="210" t="s">
        <v>149</v>
      </c>
      <c r="O9" s="210"/>
      <c r="P9" s="210"/>
      <c r="Q9" s="210"/>
      <c r="R9" s="210"/>
    </row>
    <row r="10" customFormat="false" ht="17" hidden="false" customHeight="true" outlineLevel="0" collapsed="false">
      <c r="A10" s="211"/>
      <c r="B10" s="212"/>
      <c r="C10" s="194"/>
      <c r="D10" s="213"/>
      <c r="E10" s="213"/>
      <c r="F10" s="213"/>
      <c r="G10" s="213"/>
      <c r="H10" s="213"/>
      <c r="I10" s="191"/>
      <c r="J10" s="192"/>
      <c r="K10" s="211"/>
      <c r="L10" s="212"/>
      <c r="M10" s="194"/>
      <c r="N10" s="213"/>
      <c r="O10" s="213"/>
      <c r="P10" s="213"/>
      <c r="Q10" s="213"/>
      <c r="R10" s="213"/>
    </row>
    <row r="11" customFormat="false" ht="17" hidden="false" customHeight="true" outlineLevel="0" collapsed="false">
      <c r="A11" s="214"/>
      <c r="B11" s="214"/>
      <c r="C11" s="214"/>
      <c r="D11" s="213"/>
      <c r="E11" s="213"/>
      <c r="F11" s="213"/>
      <c r="G11" s="213"/>
      <c r="H11" s="213"/>
      <c r="I11" s="191"/>
      <c r="J11" s="192"/>
      <c r="K11" s="214"/>
      <c r="L11" s="214"/>
      <c r="M11" s="214"/>
      <c r="N11" s="213"/>
      <c r="O11" s="213"/>
      <c r="P11" s="213"/>
      <c r="Q11" s="213"/>
      <c r="R11" s="213"/>
    </row>
    <row r="12" customFormat="false" ht="17" hidden="false" customHeight="true" outlineLevel="0" collapsed="false">
      <c r="A12" s="193"/>
      <c r="B12" s="194"/>
      <c r="C12" s="215"/>
      <c r="D12" s="216"/>
      <c r="E12" s="216"/>
      <c r="F12" s="216"/>
      <c r="G12" s="216"/>
      <c r="H12" s="216"/>
      <c r="I12" s="191"/>
      <c r="J12" s="192"/>
      <c r="K12" s="193"/>
      <c r="L12" s="194"/>
      <c r="M12" s="215"/>
      <c r="N12" s="216"/>
      <c r="O12" s="216"/>
      <c r="P12" s="216"/>
      <c r="Q12" s="216"/>
      <c r="R12" s="216"/>
    </row>
    <row r="13" customFormat="false" ht="17" hidden="false" customHeight="true" outlineLevel="0" collapsed="false">
      <c r="A13" s="217"/>
      <c r="B13" s="194"/>
      <c r="C13" s="194"/>
      <c r="D13" s="218"/>
      <c r="E13" s="218"/>
      <c r="F13" s="218"/>
      <c r="G13" s="218"/>
      <c r="H13" s="218"/>
      <c r="I13" s="191"/>
      <c r="J13" s="192"/>
      <c r="K13" s="217"/>
      <c r="L13" s="194"/>
      <c r="M13" s="194"/>
      <c r="N13" s="218"/>
      <c r="O13" s="218"/>
      <c r="P13" s="218"/>
      <c r="Q13" s="218"/>
      <c r="R13" s="218"/>
    </row>
    <row r="14" customFormat="false" ht="17" hidden="false" customHeight="true" outlineLevel="0" collapsed="false">
      <c r="A14" s="193"/>
      <c r="B14" s="219" t="s">
        <v>150</v>
      </c>
      <c r="C14" s="194"/>
      <c r="D14" s="220"/>
      <c r="E14" s="220"/>
      <c r="F14" s="220"/>
      <c r="G14" s="220"/>
      <c r="H14" s="220"/>
      <c r="I14" s="191"/>
      <c r="J14" s="192"/>
      <c r="K14" s="193"/>
      <c r="L14" s="219" t="s">
        <v>150</v>
      </c>
      <c r="M14" s="194"/>
      <c r="N14" s="220"/>
      <c r="O14" s="220"/>
      <c r="P14" s="220"/>
      <c r="Q14" s="220"/>
      <c r="R14" s="220"/>
    </row>
    <row r="15" customFormat="false" ht="17" hidden="false" customHeight="true" outlineLevel="0" collapsed="false">
      <c r="A15" s="211"/>
      <c r="B15" s="221"/>
      <c r="C15" s="194"/>
      <c r="D15" s="222"/>
      <c r="E15" s="222"/>
      <c r="F15" s="222"/>
      <c r="G15" s="222"/>
      <c r="H15" s="222"/>
      <c r="I15" s="191"/>
      <c r="J15" s="192"/>
      <c r="K15" s="211"/>
      <c r="L15" s="221"/>
      <c r="M15" s="194"/>
      <c r="N15" s="222"/>
      <c r="O15" s="222"/>
      <c r="P15" s="222"/>
      <c r="Q15" s="222"/>
      <c r="R15" s="222"/>
    </row>
    <row r="16" customFormat="false" ht="17" hidden="false" customHeight="true" outlineLevel="0" collapsed="false">
      <c r="A16" s="214"/>
      <c r="B16" s="214"/>
      <c r="C16" s="214"/>
      <c r="D16" s="213"/>
      <c r="E16" s="213"/>
      <c r="F16" s="213"/>
      <c r="G16" s="213"/>
      <c r="H16" s="213"/>
      <c r="I16" s="191"/>
      <c r="J16" s="192"/>
      <c r="K16" s="214"/>
      <c r="L16" s="214"/>
      <c r="M16" s="214"/>
      <c r="N16" s="213"/>
      <c r="O16" s="213"/>
      <c r="P16" s="213"/>
      <c r="Q16" s="213"/>
      <c r="R16" s="213"/>
    </row>
    <row r="17" customFormat="false" ht="17" hidden="false" customHeight="true" outlineLevel="0" collapsed="false">
      <c r="A17" s="193"/>
      <c r="B17" s="194"/>
      <c r="C17" s="215"/>
      <c r="D17" s="216"/>
      <c r="E17" s="216"/>
      <c r="F17" s="216"/>
      <c r="G17" s="216"/>
      <c r="H17" s="216"/>
      <c r="I17" s="191"/>
      <c r="J17" s="192"/>
      <c r="K17" s="193"/>
      <c r="L17" s="194"/>
      <c r="M17" s="215"/>
      <c r="N17" s="216"/>
      <c r="O17" s="216"/>
      <c r="P17" s="216"/>
      <c r="Q17" s="216"/>
      <c r="R17" s="216"/>
    </row>
    <row r="18" customFormat="false" ht="17" hidden="false" customHeight="true" outlineLevel="0" collapsed="false">
      <c r="A18" s="217"/>
      <c r="B18" s="194"/>
      <c r="C18" s="194"/>
      <c r="D18" s="218"/>
      <c r="E18" s="218"/>
      <c r="F18" s="218"/>
      <c r="G18" s="218"/>
      <c r="H18" s="218"/>
      <c r="I18" s="191"/>
      <c r="J18" s="192"/>
      <c r="K18" s="217"/>
      <c r="L18" s="194"/>
      <c r="M18" s="194"/>
      <c r="N18" s="218"/>
      <c r="O18" s="218"/>
      <c r="P18" s="218"/>
      <c r="Q18" s="218"/>
      <c r="R18" s="218"/>
    </row>
    <row r="19" customFormat="false" ht="17" hidden="false" customHeight="true" outlineLevel="0" collapsed="false">
      <c r="A19" s="193"/>
      <c r="B19" s="194"/>
      <c r="C19" s="194"/>
      <c r="D19" s="220"/>
      <c r="E19" s="220"/>
      <c r="F19" s="220"/>
      <c r="G19" s="220"/>
      <c r="H19" s="220"/>
      <c r="I19" s="191"/>
      <c r="J19" s="192"/>
      <c r="K19" s="193"/>
      <c r="L19" s="194"/>
      <c r="M19" s="194"/>
      <c r="N19" s="220"/>
      <c r="O19" s="220"/>
      <c r="P19" s="220"/>
      <c r="Q19" s="220"/>
      <c r="R19" s="220"/>
    </row>
    <row r="20" customFormat="false" ht="17" hidden="false" customHeight="true" outlineLevel="0" collapsed="false">
      <c r="A20" s="193"/>
      <c r="B20" s="194"/>
      <c r="C20" s="194"/>
      <c r="D20" s="194"/>
      <c r="E20" s="194"/>
      <c r="F20" s="194"/>
      <c r="G20" s="194"/>
      <c r="H20" s="197"/>
      <c r="I20" s="191"/>
      <c r="J20" s="192"/>
      <c r="K20" s="193"/>
      <c r="L20" s="194"/>
      <c r="M20" s="194"/>
      <c r="N20" s="194"/>
      <c r="O20" s="194"/>
      <c r="P20" s="194"/>
      <c r="Q20" s="194"/>
      <c r="R20" s="197"/>
    </row>
    <row r="21" customFormat="false" ht="17" hidden="false" customHeight="true" outlineLevel="0" collapsed="false">
      <c r="A21" s="223" t="s">
        <v>151</v>
      </c>
      <c r="B21" s="223"/>
      <c r="C21" s="223"/>
      <c r="D21" s="224" t="s">
        <v>152</v>
      </c>
      <c r="E21" s="224" t="s">
        <v>153</v>
      </c>
      <c r="F21" s="224" t="s">
        <v>154</v>
      </c>
      <c r="G21" s="194"/>
      <c r="H21" s="197"/>
      <c r="I21" s="191"/>
      <c r="J21" s="192"/>
      <c r="K21" s="223" t="s">
        <v>151</v>
      </c>
      <c r="L21" s="223"/>
      <c r="M21" s="223"/>
      <c r="N21" s="224" t="s">
        <v>152</v>
      </c>
      <c r="O21" s="224" t="s">
        <v>153</v>
      </c>
      <c r="P21" s="224" t="s">
        <v>154</v>
      </c>
      <c r="Q21" s="194"/>
      <c r="R21" s="197"/>
    </row>
    <row r="22" customFormat="false" ht="17" hidden="false" customHeight="true" outlineLevel="0" collapsed="false">
      <c r="A22" s="225"/>
      <c r="B22" s="225"/>
      <c r="C22" s="225"/>
      <c r="D22" s="222"/>
      <c r="E22" s="222"/>
      <c r="F22" s="222"/>
      <c r="G22" s="194"/>
      <c r="H22" s="197"/>
      <c r="I22" s="191"/>
      <c r="J22" s="192"/>
      <c r="K22" s="225"/>
      <c r="L22" s="225"/>
      <c r="M22" s="225"/>
      <c r="N22" s="222"/>
      <c r="O22" s="222"/>
      <c r="P22" s="222"/>
      <c r="Q22" s="194"/>
      <c r="R22" s="197"/>
    </row>
    <row r="23" customFormat="false" ht="17" hidden="false" customHeight="true" outlineLevel="0" collapsed="false">
      <c r="A23" s="225"/>
      <c r="B23" s="225"/>
      <c r="C23" s="225"/>
      <c r="D23" s="216"/>
      <c r="E23" s="216"/>
      <c r="F23" s="216"/>
      <c r="G23" s="194"/>
      <c r="H23" s="197"/>
      <c r="I23" s="191"/>
      <c r="J23" s="192"/>
      <c r="K23" s="225"/>
      <c r="L23" s="225"/>
      <c r="M23" s="225"/>
      <c r="N23" s="216"/>
      <c r="O23" s="216"/>
      <c r="P23" s="216"/>
      <c r="Q23" s="194"/>
      <c r="R23" s="197"/>
    </row>
    <row r="24" customFormat="false" ht="17" hidden="false" customHeight="true" outlineLevel="0" collapsed="false">
      <c r="A24" s="226"/>
      <c r="B24" s="226"/>
      <c r="C24" s="226"/>
      <c r="D24" s="222"/>
      <c r="E24" s="222"/>
      <c r="F24" s="222"/>
      <c r="G24" s="194"/>
      <c r="H24" s="197"/>
      <c r="I24" s="191"/>
      <c r="J24" s="192"/>
      <c r="K24" s="226"/>
      <c r="L24" s="226"/>
      <c r="M24" s="226"/>
      <c r="N24" s="222"/>
      <c r="O24" s="222"/>
      <c r="P24" s="222"/>
      <c r="Q24" s="194"/>
      <c r="R24" s="197"/>
    </row>
    <row r="25" customFormat="false" ht="17" hidden="false" customHeight="true" outlineLevel="0" collapsed="false">
      <c r="A25" s="226"/>
      <c r="B25" s="226"/>
      <c r="C25" s="226"/>
      <c r="D25" s="216"/>
      <c r="E25" s="216"/>
      <c r="F25" s="216"/>
      <c r="G25" s="194"/>
      <c r="H25" s="197"/>
      <c r="I25" s="191"/>
      <c r="J25" s="192"/>
      <c r="K25" s="226"/>
      <c r="L25" s="226"/>
      <c r="M25" s="226"/>
      <c r="N25" s="216"/>
      <c r="O25" s="216"/>
      <c r="P25" s="216"/>
      <c r="Q25" s="194"/>
      <c r="R25" s="197"/>
    </row>
    <row r="26" customFormat="false" ht="17" hidden="false" customHeight="true" outlineLevel="0" collapsed="false">
      <c r="A26" s="227" t="s">
        <v>155</v>
      </c>
      <c r="B26" s="194"/>
      <c r="C26" s="194"/>
      <c r="D26" s="194"/>
      <c r="E26" s="194"/>
      <c r="F26" s="194"/>
      <c r="G26" s="194"/>
      <c r="H26" s="197"/>
      <c r="I26" s="191"/>
      <c r="J26" s="192"/>
      <c r="K26" s="227" t="s">
        <v>155</v>
      </c>
      <c r="L26" s="194"/>
      <c r="M26" s="194"/>
      <c r="N26" s="194"/>
      <c r="O26" s="194"/>
      <c r="P26" s="194"/>
      <c r="Q26" s="194"/>
      <c r="R26" s="197"/>
    </row>
    <row r="27" customFormat="false" ht="17" hidden="false" customHeight="true" outlineLevel="0" collapsed="false">
      <c r="A27" s="193"/>
      <c r="B27" s="194"/>
      <c r="C27" s="194"/>
      <c r="D27" s="194"/>
      <c r="E27" s="194"/>
      <c r="F27" s="194"/>
      <c r="G27" s="194"/>
      <c r="H27" s="197"/>
      <c r="I27" s="191"/>
      <c r="J27" s="192"/>
      <c r="K27" s="193"/>
      <c r="L27" s="194"/>
      <c r="M27" s="194"/>
      <c r="N27" s="194"/>
      <c r="O27" s="194"/>
      <c r="P27" s="194"/>
      <c r="Q27" s="194"/>
      <c r="R27" s="197"/>
    </row>
    <row r="28" customFormat="false" ht="17" hidden="false" customHeight="true" outlineLevel="0" collapsed="false">
      <c r="A28" s="228" t="s">
        <v>156</v>
      </c>
      <c r="B28" s="229"/>
      <c r="C28" s="229"/>
      <c r="D28" s="229"/>
      <c r="E28" s="229"/>
      <c r="F28" s="229"/>
      <c r="G28" s="229"/>
      <c r="H28" s="230"/>
      <c r="I28" s="191"/>
      <c r="J28" s="192"/>
      <c r="K28" s="228" t="s">
        <v>156</v>
      </c>
      <c r="L28" s="229"/>
      <c r="M28" s="229"/>
      <c r="N28" s="229"/>
      <c r="O28" s="229"/>
      <c r="P28" s="229"/>
      <c r="Q28" s="229"/>
      <c r="R28" s="230"/>
    </row>
    <row r="29" customFormat="false" ht="14.15" hidden="false" customHeight="true" outlineLevel="0" collapsed="false">
      <c r="A29" s="231"/>
      <c r="B29" s="231"/>
      <c r="C29" s="231"/>
      <c r="D29" s="231"/>
      <c r="E29" s="231"/>
      <c r="F29" s="231"/>
      <c r="G29" s="231"/>
      <c r="H29" s="231"/>
      <c r="I29" s="232"/>
      <c r="J29" s="233"/>
      <c r="K29" s="231"/>
      <c r="L29" s="231"/>
      <c r="M29" s="231"/>
      <c r="N29" s="231"/>
      <c r="O29" s="231"/>
      <c r="P29" s="231"/>
      <c r="Q29" s="231"/>
      <c r="R29" s="231"/>
    </row>
    <row r="30" customFormat="false" ht="14.15" hidden="false" customHeight="true" outlineLevel="0" collapsed="false">
      <c r="A30" s="234"/>
      <c r="B30" s="234"/>
      <c r="C30" s="234"/>
      <c r="D30" s="234"/>
      <c r="E30" s="234"/>
      <c r="F30" s="234"/>
      <c r="G30" s="234"/>
      <c r="H30" s="234"/>
      <c r="I30" s="235"/>
      <c r="J30" s="236"/>
      <c r="K30" s="234"/>
      <c r="L30" s="234"/>
      <c r="M30" s="234"/>
      <c r="N30" s="234"/>
      <c r="O30" s="234"/>
      <c r="P30" s="234"/>
      <c r="Q30" s="234"/>
      <c r="R30" s="234"/>
    </row>
    <row r="31" customFormat="false" ht="28.35" hidden="false" customHeight="true" outlineLevel="0" collapsed="false">
      <c r="A31" s="190" t="str">
        <f aca="false">Engagés!$A$4</f>
        <v>TOURNOI CHANDELEUR</v>
      </c>
      <c r="B31" s="190"/>
      <c r="C31" s="190"/>
      <c r="D31" s="190"/>
      <c r="E31" s="190"/>
      <c r="F31" s="190"/>
      <c r="G31" s="190"/>
      <c r="H31" s="190"/>
      <c r="I31" s="191"/>
      <c r="J31" s="192"/>
      <c r="K31" s="190" t="str">
        <f aca="false">Engagés!$A$4</f>
        <v>TOURNOI CHANDELEUR</v>
      </c>
      <c r="L31" s="190"/>
      <c r="M31" s="190"/>
      <c r="N31" s="190"/>
      <c r="O31" s="190"/>
      <c r="P31" s="190"/>
      <c r="Q31" s="190"/>
      <c r="R31" s="190"/>
      <c r="U31" s="237"/>
    </row>
    <row r="32" customFormat="false" ht="17" hidden="false" customHeight="true" outlineLevel="0" collapsed="false">
      <c r="A32" s="193"/>
      <c r="B32" s="194"/>
      <c r="C32" s="194"/>
      <c r="D32" s="195" t="s">
        <v>146</v>
      </c>
      <c r="E32" s="196"/>
      <c r="F32" s="194"/>
      <c r="G32" s="194"/>
      <c r="H32" s="197"/>
      <c r="I32" s="191"/>
      <c r="J32" s="192"/>
      <c r="K32" s="193"/>
      <c r="L32" s="194"/>
      <c r="M32" s="194"/>
      <c r="N32" s="195" t="s">
        <v>146</v>
      </c>
      <c r="O32" s="196"/>
      <c r="P32" s="194"/>
      <c r="Q32" s="194"/>
      <c r="R32" s="197"/>
    </row>
    <row r="33" customFormat="false" ht="28.35" hidden="false" customHeight="true" outlineLevel="0" collapsed="false">
      <c r="A33" s="198"/>
      <c r="B33" s="199" t="n">
        <f aca="false">Engagés!$A$7</f>
        <v>45695</v>
      </c>
      <c r="C33" s="199"/>
      <c r="D33" s="199"/>
      <c r="E33" s="199"/>
      <c r="F33" s="199"/>
      <c r="G33" s="199"/>
      <c r="H33" s="197"/>
      <c r="I33" s="191"/>
      <c r="J33" s="192"/>
      <c r="K33" s="198"/>
      <c r="L33" s="199" t="n">
        <f aca="false">Engagés!$A$7</f>
        <v>45695</v>
      </c>
      <c r="M33" s="199"/>
      <c r="N33" s="199"/>
      <c r="O33" s="199"/>
      <c r="P33" s="199"/>
      <c r="Q33" s="199"/>
      <c r="R33" s="197"/>
    </row>
    <row r="34" customFormat="false" ht="17" hidden="false" customHeight="true" outlineLevel="0" collapsed="false">
      <c r="A34" s="200"/>
      <c r="B34" s="201"/>
      <c r="C34" s="201"/>
      <c r="D34" s="201"/>
      <c r="E34" s="194"/>
      <c r="F34" s="194"/>
      <c r="G34" s="194"/>
      <c r="H34" s="197"/>
      <c r="I34" s="191"/>
      <c r="J34" s="192"/>
      <c r="K34" s="200"/>
      <c r="L34" s="201"/>
      <c r="M34" s="201"/>
      <c r="N34" s="201"/>
      <c r="O34" s="194"/>
      <c r="P34" s="194"/>
      <c r="Q34" s="194"/>
      <c r="R34" s="197"/>
    </row>
    <row r="35" customFormat="false" ht="17" hidden="false" customHeight="true" outlineLevel="0" collapsed="false">
      <c r="A35" s="193"/>
      <c r="B35" s="194" t="s">
        <v>46</v>
      </c>
      <c r="C35" s="202"/>
      <c r="E35" s="194" t="s">
        <v>61</v>
      </c>
      <c r="F35" s="194"/>
      <c r="G35" s="194"/>
      <c r="H35" s="197"/>
      <c r="I35" s="191"/>
      <c r="J35" s="192"/>
      <c r="K35" s="193"/>
      <c r="L35" s="194" t="s">
        <v>46</v>
      </c>
      <c r="M35" s="202"/>
      <c r="O35" s="194" t="s">
        <v>61</v>
      </c>
      <c r="P35" s="194"/>
      <c r="Q35" s="194"/>
      <c r="R35" s="197"/>
    </row>
    <row r="36" customFormat="false" ht="17" hidden="false" customHeight="true" outlineLevel="0" collapsed="false">
      <c r="A36" s="203" t="s">
        <v>147</v>
      </c>
      <c r="B36" s="204"/>
      <c r="C36" s="204"/>
      <c r="D36" s="204"/>
      <c r="E36" s="204"/>
      <c r="F36" s="204"/>
      <c r="G36" s="204"/>
      <c r="H36" s="205"/>
      <c r="I36" s="191"/>
      <c r="J36" s="192"/>
      <c r="K36" s="203" t="s">
        <v>147</v>
      </c>
      <c r="L36" s="204"/>
      <c r="M36" s="204"/>
      <c r="N36" s="204"/>
      <c r="O36" s="204"/>
      <c r="P36" s="204"/>
      <c r="Q36" s="204"/>
      <c r="R36" s="205"/>
    </row>
    <row r="37" customFormat="false" ht="17" hidden="false" customHeight="true" outlineLevel="0" collapsed="false">
      <c r="A37" s="193"/>
      <c r="B37" s="194"/>
      <c r="C37" s="194"/>
      <c r="D37" s="206" t="s">
        <v>67</v>
      </c>
      <c r="E37" s="206"/>
      <c r="F37" s="206"/>
      <c r="G37" s="206"/>
      <c r="H37" s="206"/>
      <c r="I37" s="191"/>
      <c r="J37" s="192"/>
      <c r="K37" s="193"/>
      <c r="L37" s="194"/>
      <c r="M37" s="194"/>
      <c r="N37" s="206" t="s">
        <v>67</v>
      </c>
      <c r="O37" s="206"/>
      <c r="P37" s="206"/>
      <c r="Q37" s="206"/>
      <c r="R37" s="206"/>
    </row>
    <row r="38" customFormat="false" ht="17" hidden="false" customHeight="true" outlineLevel="0" collapsed="false">
      <c r="A38" s="207" t="s">
        <v>148</v>
      </c>
      <c r="B38" s="207"/>
      <c r="C38" s="207"/>
      <c r="D38" s="208" t="n">
        <v>1</v>
      </c>
      <c r="E38" s="208" t="n">
        <v>2</v>
      </c>
      <c r="F38" s="208" t="n">
        <v>3</v>
      </c>
      <c r="G38" s="208" t="n">
        <v>4</v>
      </c>
      <c r="H38" s="208" t="n">
        <v>5</v>
      </c>
      <c r="I38" s="191"/>
      <c r="J38" s="192"/>
      <c r="K38" s="207" t="s">
        <v>148</v>
      </c>
      <c r="L38" s="207"/>
      <c r="M38" s="207"/>
      <c r="N38" s="208" t="n">
        <v>1</v>
      </c>
      <c r="O38" s="208" t="n">
        <v>2</v>
      </c>
      <c r="P38" s="208" t="n">
        <v>3</v>
      </c>
      <c r="Q38" s="208" t="n">
        <v>4</v>
      </c>
      <c r="R38" s="208" t="n">
        <v>5</v>
      </c>
    </row>
    <row r="39" customFormat="false" ht="17" hidden="false" customHeight="true" outlineLevel="0" collapsed="false">
      <c r="A39" s="207"/>
      <c r="B39" s="209"/>
      <c r="C39" s="209"/>
      <c r="D39" s="210" t="s">
        <v>149</v>
      </c>
      <c r="E39" s="210"/>
      <c r="F39" s="210"/>
      <c r="G39" s="210"/>
      <c r="H39" s="210"/>
      <c r="I39" s="191"/>
      <c r="J39" s="192"/>
      <c r="K39" s="207"/>
      <c r="L39" s="209"/>
      <c r="M39" s="209"/>
      <c r="N39" s="210" t="s">
        <v>149</v>
      </c>
      <c r="O39" s="210"/>
      <c r="P39" s="210"/>
      <c r="Q39" s="210"/>
      <c r="R39" s="210"/>
    </row>
    <row r="40" customFormat="false" ht="17" hidden="false" customHeight="true" outlineLevel="0" collapsed="false">
      <c r="A40" s="211"/>
      <c r="B40" s="212"/>
      <c r="C40" s="194"/>
      <c r="D40" s="213"/>
      <c r="E40" s="213"/>
      <c r="F40" s="213"/>
      <c r="G40" s="213"/>
      <c r="H40" s="213"/>
      <c r="I40" s="191"/>
      <c r="J40" s="192"/>
      <c r="K40" s="211"/>
      <c r="L40" s="212"/>
      <c r="M40" s="194"/>
      <c r="N40" s="213"/>
      <c r="O40" s="213"/>
      <c r="P40" s="213"/>
      <c r="Q40" s="213"/>
      <c r="R40" s="213"/>
    </row>
    <row r="41" customFormat="false" ht="17" hidden="false" customHeight="true" outlineLevel="0" collapsed="false">
      <c r="A41" s="214"/>
      <c r="B41" s="214"/>
      <c r="C41" s="214"/>
      <c r="D41" s="213"/>
      <c r="E41" s="213"/>
      <c r="F41" s="213"/>
      <c r="G41" s="213"/>
      <c r="H41" s="213"/>
      <c r="I41" s="191"/>
      <c r="J41" s="192"/>
      <c r="K41" s="214"/>
      <c r="L41" s="214"/>
      <c r="M41" s="214"/>
      <c r="N41" s="213"/>
      <c r="O41" s="213"/>
      <c r="P41" s="213"/>
      <c r="Q41" s="213"/>
      <c r="R41" s="213"/>
    </row>
    <row r="42" customFormat="false" ht="17" hidden="false" customHeight="true" outlineLevel="0" collapsed="false">
      <c r="A42" s="193"/>
      <c r="B42" s="194"/>
      <c r="C42" s="215"/>
      <c r="D42" s="216"/>
      <c r="E42" s="216"/>
      <c r="F42" s="216"/>
      <c r="G42" s="216"/>
      <c r="H42" s="216"/>
      <c r="I42" s="191"/>
      <c r="J42" s="192"/>
      <c r="K42" s="193"/>
      <c r="L42" s="194"/>
      <c r="M42" s="215"/>
      <c r="N42" s="216"/>
      <c r="O42" s="216"/>
      <c r="P42" s="216"/>
      <c r="Q42" s="216"/>
      <c r="R42" s="216"/>
    </row>
    <row r="43" customFormat="false" ht="17" hidden="false" customHeight="true" outlineLevel="0" collapsed="false">
      <c r="A43" s="217"/>
      <c r="B43" s="194"/>
      <c r="C43" s="194"/>
      <c r="D43" s="218"/>
      <c r="E43" s="218"/>
      <c r="F43" s="218"/>
      <c r="G43" s="218"/>
      <c r="H43" s="218"/>
      <c r="I43" s="191"/>
      <c r="J43" s="192"/>
      <c r="K43" s="217"/>
      <c r="L43" s="194"/>
      <c r="M43" s="194"/>
      <c r="N43" s="218"/>
      <c r="O43" s="218"/>
      <c r="P43" s="218"/>
      <c r="Q43" s="218"/>
      <c r="R43" s="218"/>
    </row>
    <row r="44" customFormat="false" ht="17" hidden="false" customHeight="true" outlineLevel="0" collapsed="false">
      <c r="A44" s="193"/>
      <c r="B44" s="219" t="s">
        <v>150</v>
      </c>
      <c r="C44" s="194"/>
      <c r="D44" s="220"/>
      <c r="E44" s="220"/>
      <c r="F44" s="220"/>
      <c r="G44" s="220"/>
      <c r="H44" s="220"/>
      <c r="I44" s="191"/>
      <c r="J44" s="192"/>
      <c r="K44" s="193"/>
      <c r="L44" s="219" t="s">
        <v>150</v>
      </c>
      <c r="M44" s="194"/>
      <c r="N44" s="220"/>
      <c r="O44" s="220"/>
      <c r="P44" s="220"/>
      <c r="Q44" s="220"/>
      <c r="R44" s="220"/>
    </row>
    <row r="45" customFormat="false" ht="17" hidden="false" customHeight="true" outlineLevel="0" collapsed="false">
      <c r="A45" s="211"/>
      <c r="B45" s="221"/>
      <c r="C45" s="194"/>
      <c r="D45" s="222"/>
      <c r="E45" s="222"/>
      <c r="F45" s="222"/>
      <c r="G45" s="222"/>
      <c r="H45" s="222"/>
      <c r="I45" s="191"/>
      <c r="J45" s="192"/>
      <c r="K45" s="211"/>
      <c r="L45" s="221" t="str">
        <f aca="true">IF(ISERROR(MATCH($M$35&amp;K45,[1]Engagés!$J$16:$J$39,0)),"",INDIRECT(ADDRESS(MATCH($M$35&amp;K45,[1]Engagés!$J$1:$J$39,0),1,1,1,"Engagés")))</f>
        <v/>
      </c>
      <c r="M45" s="194"/>
      <c r="N45" s="222"/>
      <c r="O45" s="222"/>
      <c r="P45" s="222"/>
      <c r="Q45" s="222"/>
      <c r="R45" s="222"/>
    </row>
    <row r="46" customFormat="false" ht="17" hidden="false" customHeight="true" outlineLevel="0" collapsed="false">
      <c r="A46" s="214"/>
      <c r="B46" s="214"/>
      <c r="C46" s="214"/>
      <c r="D46" s="213"/>
      <c r="E46" s="213"/>
      <c r="F46" s="213"/>
      <c r="G46" s="213"/>
      <c r="H46" s="213"/>
      <c r="I46" s="191"/>
      <c r="J46" s="192"/>
      <c r="K46" s="214"/>
      <c r="L46" s="214"/>
      <c r="M46" s="214"/>
      <c r="N46" s="213"/>
      <c r="O46" s="213"/>
      <c r="P46" s="213"/>
      <c r="Q46" s="213"/>
      <c r="R46" s="213"/>
    </row>
    <row r="47" customFormat="false" ht="17" hidden="false" customHeight="true" outlineLevel="0" collapsed="false">
      <c r="A47" s="193"/>
      <c r="B47" s="194"/>
      <c r="C47" s="215"/>
      <c r="D47" s="216"/>
      <c r="E47" s="216"/>
      <c r="F47" s="216"/>
      <c r="G47" s="216"/>
      <c r="H47" s="216"/>
      <c r="I47" s="191"/>
      <c r="J47" s="192"/>
      <c r="K47" s="193"/>
      <c r="L47" s="194"/>
      <c r="M47" s="215"/>
      <c r="N47" s="216"/>
      <c r="O47" s="216"/>
      <c r="P47" s="216"/>
      <c r="Q47" s="216"/>
      <c r="R47" s="216"/>
    </row>
    <row r="48" customFormat="false" ht="17" hidden="false" customHeight="true" outlineLevel="0" collapsed="false">
      <c r="A48" s="217"/>
      <c r="B48" s="194"/>
      <c r="C48" s="194"/>
      <c r="D48" s="218"/>
      <c r="E48" s="218"/>
      <c r="F48" s="218"/>
      <c r="G48" s="218"/>
      <c r="H48" s="218"/>
      <c r="I48" s="191"/>
      <c r="J48" s="192"/>
      <c r="K48" s="217"/>
      <c r="L48" s="194"/>
      <c r="M48" s="194"/>
      <c r="N48" s="218"/>
      <c r="O48" s="218"/>
      <c r="P48" s="218"/>
      <c r="Q48" s="218"/>
      <c r="R48" s="218"/>
    </row>
    <row r="49" customFormat="false" ht="17" hidden="false" customHeight="true" outlineLevel="0" collapsed="false">
      <c r="A49" s="193"/>
      <c r="B49" s="194"/>
      <c r="C49" s="194"/>
      <c r="D49" s="220"/>
      <c r="E49" s="220"/>
      <c r="F49" s="220"/>
      <c r="G49" s="220"/>
      <c r="H49" s="220"/>
      <c r="I49" s="191"/>
      <c r="J49" s="192"/>
      <c r="K49" s="193"/>
      <c r="L49" s="194"/>
      <c r="M49" s="194"/>
      <c r="N49" s="220"/>
      <c r="O49" s="220"/>
      <c r="P49" s="220"/>
      <c r="Q49" s="220"/>
      <c r="R49" s="220"/>
    </row>
    <row r="50" customFormat="false" ht="17" hidden="false" customHeight="true" outlineLevel="0" collapsed="false">
      <c r="A50" s="193"/>
      <c r="B50" s="194"/>
      <c r="C50" s="194"/>
      <c r="D50" s="194"/>
      <c r="E50" s="194"/>
      <c r="F50" s="194"/>
      <c r="G50" s="194"/>
      <c r="H50" s="197"/>
      <c r="I50" s="191"/>
      <c r="J50" s="192"/>
      <c r="K50" s="193"/>
      <c r="L50" s="194"/>
      <c r="M50" s="194"/>
      <c r="N50" s="194"/>
      <c r="O50" s="194"/>
      <c r="P50" s="194"/>
      <c r="Q50" s="194"/>
      <c r="R50" s="197"/>
    </row>
    <row r="51" customFormat="false" ht="17" hidden="false" customHeight="true" outlineLevel="0" collapsed="false">
      <c r="A51" s="223" t="s">
        <v>151</v>
      </c>
      <c r="B51" s="223"/>
      <c r="C51" s="223"/>
      <c r="D51" s="224" t="s">
        <v>152</v>
      </c>
      <c r="E51" s="224" t="s">
        <v>153</v>
      </c>
      <c r="F51" s="224" t="s">
        <v>154</v>
      </c>
      <c r="G51" s="194"/>
      <c r="H51" s="197"/>
      <c r="I51" s="191"/>
      <c r="J51" s="192"/>
      <c r="K51" s="223" t="s">
        <v>151</v>
      </c>
      <c r="L51" s="223"/>
      <c r="M51" s="223"/>
      <c r="N51" s="224" t="s">
        <v>152</v>
      </c>
      <c r="O51" s="224" t="s">
        <v>153</v>
      </c>
      <c r="P51" s="224" t="s">
        <v>154</v>
      </c>
      <c r="Q51" s="194"/>
      <c r="R51" s="197"/>
    </row>
    <row r="52" customFormat="false" ht="17" hidden="false" customHeight="true" outlineLevel="0" collapsed="false">
      <c r="A52" s="225"/>
      <c r="B52" s="225"/>
      <c r="C52" s="225"/>
      <c r="D52" s="222"/>
      <c r="E52" s="222"/>
      <c r="F52" s="222"/>
      <c r="G52" s="194"/>
      <c r="H52" s="197"/>
      <c r="I52" s="191"/>
      <c r="J52" s="192"/>
      <c r="K52" s="225"/>
      <c r="L52" s="225"/>
      <c r="M52" s="225"/>
      <c r="N52" s="222"/>
      <c r="O52" s="222"/>
      <c r="P52" s="222"/>
      <c r="Q52" s="194"/>
      <c r="R52" s="197"/>
    </row>
    <row r="53" customFormat="false" ht="17" hidden="false" customHeight="true" outlineLevel="0" collapsed="false">
      <c r="A53" s="225"/>
      <c r="B53" s="225"/>
      <c r="C53" s="225"/>
      <c r="D53" s="216"/>
      <c r="E53" s="216"/>
      <c r="F53" s="216"/>
      <c r="G53" s="194"/>
      <c r="H53" s="197"/>
      <c r="I53" s="191"/>
      <c r="J53" s="192"/>
      <c r="K53" s="225"/>
      <c r="L53" s="225"/>
      <c r="M53" s="225"/>
      <c r="N53" s="216"/>
      <c r="O53" s="216"/>
      <c r="P53" s="216"/>
      <c r="Q53" s="194"/>
      <c r="R53" s="197"/>
    </row>
    <row r="54" customFormat="false" ht="17" hidden="false" customHeight="true" outlineLevel="0" collapsed="false">
      <c r="A54" s="226"/>
      <c r="B54" s="226"/>
      <c r="C54" s="226"/>
      <c r="D54" s="222"/>
      <c r="E54" s="222"/>
      <c r="F54" s="222"/>
      <c r="G54" s="194"/>
      <c r="H54" s="197"/>
      <c r="I54" s="191"/>
      <c r="J54" s="192"/>
      <c r="K54" s="226"/>
      <c r="L54" s="226"/>
      <c r="M54" s="226"/>
      <c r="N54" s="222"/>
      <c r="O54" s="222"/>
      <c r="P54" s="222"/>
      <c r="Q54" s="194"/>
      <c r="R54" s="197"/>
    </row>
    <row r="55" customFormat="false" ht="17" hidden="false" customHeight="true" outlineLevel="0" collapsed="false">
      <c r="A55" s="226"/>
      <c r="B55" s="226"/>
      <c r="C55" s="226"/>
      <c r="D55" s="216"/>
      <c r="E55" s="216"/>
      <c r="F55" s="216"/>
      <c r="G55" s="194"/>
      <c r="H55" s="197"/>
      <c r="I55" s="191"/>
      <c r="J55" s="192"/>
      <c r="K55" s="226"/>
      <c r="L55" s="226"/>
      <c r="M55" s="226"/>
      <c r="N55" s="216"/>
      <c r="O55" s="216"/>
      <c r="P55" s="216"/>
      <c r="Q55" s="194"/>
      <c r="R55" s="197"/>
    </row>
    <row r="56" customFormat="false" ht="17" hidden="false" customHeight="true" outlineLevel="0" collapsed="false">
      <c r="A56" s="227" t="s">
        <v>155</v>
      </c>
      <c r="B56" s="194"/>
      <c r="C56" s="194"/>
      <c r="D56" s="194"/>
      <c r="E56" s="194"/>
      <c r="F56" s="194"/>
      <c r="G56" s="194"/>
      <c r="H56" s="197"/>
      <c r="I56" s="191"/>
      <c r="J56" s="192"/>
      <c r="K56" s="227" t="s">
        <v>155</v>
      </c>
      <c r="L56" s="194"/>
      <c r="M56" s="194"/>
      <c r="N56" s="194"/>
      <c r="O56" s="194"/>
      <c r="P56" s="194"/>
      <c r="Q56" s="194"/>
      <c r="R56" s="197"/>
    </row>
    <row r="57" customFormat="false" ht="17" hidden="false" customHeight="true" outlineLevel="0" collapsed="false">
      <c r="A57" s="193"/>
      <c r="B57" s="194"/>
      <c r="C57" s="194"/>
      <c r="D57" s="194"/>
      <c r="E57" s="194"/>
      <c r="F57" s="194"/>
      <c r="G57" s="194"/>
      <c r="H57" s="197"/>
      <c r="I57" s="191"/>
      <c r="J57" s="192"/>
      <c r="K57" s="193"/>
      <c r="L57" s="194"/>
      <c r="M57" s="194"/>
      <c r="N57" s="194"/>
      <c r="O57" s="194"/>
      <c r="P57" s="194"/>
      <c r="Q57" s="194"/>
      <c r="R57" s="197"/>
    </row>
    <row r="58" customFormat="false" ht="17" hidden="false" customHeight="true" outlineLevel="0" collapsed="false">
      <c r="A58" s="228" t="s">
        <v>156</v>
      </c>
      <c r="B58" s="229"/>
      <c r="C58" s="229"/>
      <c r="D58" s="229"/>
      <c r="E58" s="229"/>
      <c r="F58" s="229"/>
      <c r="G58" s="229"/>
      <c r="H58" s="230"/>
      <c r="I58" s="191"/>
      <c r="J58" s="192"/>
      <c r="K58" s="228" t="s">
        <v>156</v>
      </c>
      <c r="L58" s="229"/>
      <c r="M58" s="229"/>
      <c r="N58" s="229"/>
      <c r="O58" s="229"/>
      <c r="P58" s="229"/>
      <c r="Q58" s="229"/>
      <c r="R58" s="230"/>
    </row>
  </sheetData>
  <mergeCells count="40">
    <mergeCell ref="A1:H1"/>
    <mergeCell ref="K1:R1"/>
    <mergeCell ref="B3:G3"/>
    <mergeCell ref="L3:Q3"/>
    <mergeCell ref="D7:H7"/>
    <mergeCell ref="N7:R7"/>
    <mergeCell ref="A8:C8"/>
    <mergeCell ref="K8:M8"/>
    <mergeCell ref="D9:H9"/>
    <mergeCell ref="N9:R9"/>
    <mergeCell ref="A11:C11"/>
    <mergeCell ref="K11:M11"/>
    <mergeCell ref="A16:C16"/>
    <mergeCell ref="K16:M16"/>
    <mergeCell ref="A21:C21"/>
    <mergeCell ref="K21:M21"/>
    <mergeCell ref="A22:C23"/>
    <mergeCell ref="K22:M23"/>
    <mergeCell ref="A24:C25"/>
    <mergeCell ref="K24:M25"/>
    <mergeCell ref="A31:H31"/>
    <mergeCell ref="K31:R31"/>
    <mergeCell ref="B33:G33"/>
    <mergeCell ref="L33:Q33"/>
    <mergeCell ref="D37:H37"/>
    <mergeCell ref="N37:R37"/>
    <mergeCell ref="A38:C38"/>
    <mergeCell ref="K38:M38"/>
    <mergeCell ref="D39:H39"/>
    <mergeCell ref="N39:R39"/>
    <mergeCell ref="A41:C41"/>
    <mergeCell ref="K41:M41"/>
    <mergeCell ref="A46:C46"/>
    <mergeCell ref="K46:M46"/>
    <mergeCell ref="A51:C51"/>
    <mergeCell ref="K51:M51"/>
    <mergeCell ref="A52:C53"/>
    <mergeCell ref="K52:M53"/>
    <mergeCell ref="A54:C55"/>
    <mergeCell ref="K54:M55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1678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2023-11-10T17:36:28Z</dcterms:created>
  <dc:creator/>
  <dc:description/>
  <dc:language>fr-FR</dc:language>
  <cp:lastModifiedBy/>
  <cp:lastPrinted>2025-02-07T19:37:53Z</cp:lastPrinted>
  <dcterms:modified xsi:type="dcterms:W3CDTF">2025-04-26T07:52:05Z</dcterms:modified>
  <cp:revision>82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